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leshia\Fall 2021 solutions\"/>
    </mc:Choice>
  </mc:AlternateContent>
  <xr:revisionPtr revIDLastSave="0" documentId="8_{33FBC72C-49DE-4B06-9EDE-A9FE168D24B2}" xr6:coauthVersionLast="47" xr6:coauthVersionMax="47" xr10:uidLastSave="{00000000-0000-0000-0000-000000000000}"/>
  <bookViews>
    <workbookView xWindow="384" yWindow="384" windowWidth="17280" windowHeight="8964" tabRatio="635" firstSheet="5" activeTab="7" xr2:uid="{0199C817-F298-4D02-B47D-6B508A1177A0}"/>
  </bookViews>
  <sheets>
    <sheet name="Q3 (a)(ii) Credit" sheetId="157" r:id="rId1"/>
    <sheet name="Q3 (a)(ii) Interest Rate" sheetId="158" r:id="rId2"/>
    <sheet name="Q3 (b)(i) Aggregation" sheetId="159" r:id="rId3"/>
    <sheet name="Q3 (c)(i) Credit" sheetId="164" r:id="rId4"/>
    <sheet name="Q3 (c)(i) Interest Rate" sheetId="165" r:id="rId5"/>
    <sheet name="Q3 (c)(i) Aggregation" sheetId="166" r:id="rId6"/>
    <sheet name="Q4 (b)(i), (b)(ii)" sheetId="167" r:id="rId7"/>
    <sheet name="Q7 (b)" sheetId="168" r:id="rId8"/>
  </sheets>
  <externalReferences>
    <externalReference r:id="rId9"/>
    <externalReference r:id="rId10"/>
    <externalReference r:id="rId11"/>
  </externalReferences>
  <definedNames>
    <definedName name="CognitiveLevels" localSheetId="7">'[1]Syllabus List'!$C$337:$C$340</definedName>
    <definedName name="CognitiveLevels">#REF!</definedName>
    <definedName name="CommonGuidance" localSheetId="7">'[1]Syllabus List'!$B$344:$B$353</definedName>
    <definedName name="CommonGuidance">#REF!</definedName>
    <definedName name="Divisor">[2]Inputs!$B$2</definedName>
    <definedName name="LO_1">#REF!</definedName>
    <definedName name="LO_2">#REF!</definedName>
    <definedName name="LO_3">'[1]Syllabus List'!#REF!</definedName>
    <definedName name="LOList" localSheetId="7">'[1]Syllabus List'!$A$336:$A$366</definedName>
    <definedName name="LOList">#REF!</definedName>
    <definedName name="Q_sources" localSheetId="7">[1]Qxt!$B$9:$B$18</definedName>
    <definedName name="Q_sources">#REF!</definedName>
    <definedName name="SyllabusListing" localSheetId="7">'[1]Syllabus List'!$B$4:$B$333</definedName>
    <definedName name="SyllabusListing">#REF!</definedName>
    <definedName name="Year1">[3]Factors!$B$4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68" l="1"/>
  <c r="G15" i="168"/>
  <c r="F33" i="168" s="1"/>
  <c r="F16" i="168"/>
  <c r="G16" i="168" s="1"/>
  <c r="F17" i="168"/>
  <c r="G17" i="168" s="1"/>
  <c r="C27" i="168"/>
  <c r="C28" i="168" s="1"/>
  <c r="F35" i="168" s="1"/>
  <c r="E14" i="167"/>
  <c r="F14" i="167" s="1"/>
  <c r="F15" i="167" s="1"/>
  <c r="F16" i="167" s="1"/>
  <c r="F17" i="167" s="1"/>
  <c r="F18" i="167" s="1"/>
  <c r="F19" i="167" s="1"/>
  <c r="F20" i="167" s="1"/>
  <c r="F21" i="167" s="1"/>
  <c r="G14" i="167"/>
  <c r="C15" i="167"/>
  <c r="D15" i="167"/>
  <c r="E15" i="167"/>
  <c r="G15" i="167" s="1"/>
  <c r="C16" i="167"/>
  <c r="D16" i="167"/>
  <c r="G16" i="167" s="1"/>
  <c r="E16" i="167"/>
  <c r="C17" i="167"/>
  <c r="D17" i="167"/>
  <c r="G17" i="167" s="1"/>
  <c r="E17" i="167"/>
  <c r="C18" i="167"/>
  <c r="D18" i="167"/>
  <c r="E18" i="167"/>
  <c r="G18" i="167"/>
  <c r="C19" i="167"/>
  <c r="D19" i="167"/>
  <c r="E19" i="167"/>
  <c r="G19" i="167"/>
  <c r="C20" i="167"/>
  <c r="D20" i="167"/>
  <c r="G20" i="167" s="1"/>
  <c r="E20" i="167"/>
  <c r="C21" i="167"/>
  <c r="D21" i="167"/>
  <c r="G21" i="167" s="1"/>
  <c r="E21" i="167"/>
  <c r="G24" i="167" l="1"/>
  <c r="H20" i="167" s="1"/>
  <c r="D10" i="165"/>
  <c r="J14" i="165" s="1"/>
  <c r="C24" i="164"/>
  <c r="D24" i="164" s="1"/>
  <c r="E24" i="164" s="1"/>
  <c r="C23" i="164"/>
  <c r="D23" i="164" s="1"/>
  <c r="E23" i="164" s="1"/>
  <c r="D22" i="164"/>
  <c r="E22" i="164" s="1"/>
  <c r="C22" i="164"/>
  <c r="C21" i="164"/>
  <c r="D21" i="164" s="1"/>
  <c r="E21" i="164" s="1"/>
  <c r="H17" i="159" a="1"/>
  <c r="H17" i="159" s="1"/>
  <c r="D24" i="157"/>
  <c r="E24" i="157" s="1"/>
  <c r="D22" i="157"/>
  <c r="E22" i="157" s="1"/>
  <c r="D23" i="157"/>
  <c r="E23" i="157" s="1"/>
  <c r="E21" i="157"/>
  <c r="D21" i="157"/>
  <c r="H17" i="167" l="1"/>
  <c r="H21" i="167"/>
  <c r="H16" i="167"/>
  <c r="H15" i="167"/>
  <c r="H19" i="167"/>
  <c r="H14" i="167"/>
  <c r="H24" i="167" s="1"/>
  <c r="G26" i="167" s="1"/>
  <c r="H18" i="167"/>
  <c r="J15" i="165"/>
  <c r="J16" i="165" s="1"/>
  <c r="J17" i="165" s="1"/>
  <c r="J18" i="165" s="1"/>
  <c r="J19" i="165" s="1"/>
  <c r="J20" i="165" s="1"/>
  <c r="J21" i="165" s="1"/>
  <c r="J22" i="165" s="1"/>
  <c r="J23" i="165" s="1"/>
  <c r="J24" i="165" s="1"/>
  <c r="J25" i="165" s="1"/>
  <c r="J26" i="165" s="1"/>
  <c r="J27" i="165" s="1"/>
  <c r="J28" i="165" s="1"/>
  <c r="J29" i="165" s="1"/>
  <c r="J30" i="165" s="1"/>
  <c r="J31" i="165" s="1"/>
  <c r="J32" i="165" s="1"/>
  <c r="J33" i="165" s="1"/>
  <c r="J34" i="165" s="1"/>
  <c r="J35" i="165" s="1"/>
  <c r="J36" i="165" s="1"/>
  <c r="J37" i="165" s="1"/>
  <c r="J38" i="165" s="1"/>
  <c r="J39" i="165" s="1"/>
  <c r="J40" i="165" s="1"/>
  <c r="J41" i="165" s="1"/>
  <c r="J42" i="165" s="1"/>
  <c r="J43" i="165" s="1"/>
  <c r="H13" i="166" l="1"/>
  <c r="N44" i="158"/>
  <c r="L14" i="158"/>
  <c r="J14" i="158"/>
  <c r="I14" i="158"/>
  <c r="I14" i="165" l="1"/>
  <c r="F19" i="158"/>
  <c r="F14" i="158"/>
  <c r="F16" i="158"/>
  <c r="G14" i="158"/>
  <c r="F15" i="158"/>
  <c r="E43" i="165"/>
  <c r="E42" i="165"/>
  <c r="E41" i="165"/>
  <c r="E40" i="165"/>
  <c r="E39" i="165"/>
  <c r="E38" i="165"/>
  <c r="E37" i="165"/>
  <c r="E36" i="165"/>
  <c r="E35" i="165"/>
  <c r="E34" i="165"/>
  <c r="E33" i="165"/>
  <c r="E32" i="165"/>
  <c r="E31" i="165"/>
  <c r="E30" i="165"/>
  <c r="E29" i="165"/>
  <c r="E28" i="165"/>
  <c r="E27" i="165"/>
  <c r="E26" i="165"/>
  <c r="E25" i="165"/>
  <c r="E24" i="165"/>
  <c r="E23" i="165"/>
  <c r="E22" i="165"/>
  <c r="E21" i="165"/>
  <c r="E20" i="165"/>
  <c r="E19" i="165"/>
  <c r="E18" i="165"/>
  <c r="E17" i="165"/>
  <c r="E16" i="165"/>
  <c r="E15" i="165"/>
  <c r="E14" i="165"/>
  <c r="H43" i="165"/>
  <c r="G43" i="165"/>
  <c r="F43" i="165"/>
  <c r="I43" i="165" s="1"/>
  <c r="I42" i="165"/>
  <c r="H42" i="165"/>
  <c r="G42" i="165"/>
  <c r="F42" i="165"/>
  <c r="H41" i="165"/>
  <c r="I41" i="165" s="1"/>
  <c r="G41" i="165"/>
  <c r="F41" i="165"/>
  <c r="H40" i="165"/>
  <c r="G40" i="165"/>
  <c r="F40" i="165"/>
  <c r="I40" i="165" s="1"/>
  <c r="H39" i="165"/>
  <c r="I39" i="165" s="1"/>
  <c r="G39" i="165"/>
  <c r="F39" i="165"/>
  <c r="H38" i="165"/>
  <c r="G38" i="165"/>
  <c r="F38" i="165"/>
  <c r="I38" i="165" s="1"/>
  <c r="H37" i="165"/>
  <c r="G37" i="165"/>
  <c r="F37" i="165"/>
  <c r="I37" i="165" s="1"/>
  <c r="I36" i="165"/>
  <c r="H36" i="165"/>
  <c r="G36" i="165"/>
  <c r="F36" i="165"/>
  <c r="H35" i="165"/>
  <c r="I35" i="165" s="1"/>
  <c r="G35" i="165"/>
  <c r="F35" i="165"/>
  <c r="H34" i="165"/>
  <c r="G34" i="165"/>
  <c r="F34" i="165"/>
  <c r="I34" i="165" s="1"/>
  <c r="H33" i="165"/>
  <c r="I33" i="165" s="1"/>
  <c r="G33" i="165"/>
  <c r="F33" i="165"/>
  <c r="H32" i="165"/>
  <c r="G32" i="165"/>
  <c r="F32" i="165"/>
  <c r="I32" i="165" s="1"/>
  <c r="H31" i="165"/>
  <c r="G31" i="165"/>
  <c r="F31" i="165"/>
  <c r="I31" i="165" s="1"/>
  <c r="I30" i="165"/>
  <c r="H30" i="165"/>
  <c r="G30" i="165"/>
  <c r="F30" i="165"/>
  <c r="H29" i="165"/>
  <c r="I29" i="165" s="1"/>
  <c r="G29" i="165"/>
  <c r="F29" i="165"/>
  <c r="H28" i="165"/>
  <c r="G28" i="165"/>
  <c r="F28" i="165"/>
  <c r="I28" i="165" s="1"/>
  <c r="H27" i="165"/>
  <c r="I27" i="165" s="1"/>
  <c r="G27" i="165"/>
  <c r="F27" i="165"/>
  <c r="H26" i="165"/>
  <c r="G26" i="165"/>
  <c r="F26" i="165"/>
  <c r="I26" i="165" s="1"/>
  <c r="H25" i="165"/>
  <c r="G25" i="165"/>
  <c r="F25" i="165"/>
  <c r="I25" i="165" s="1"/>
  <c r="I24" i="165"/>
  <c r="H24" i="165"/>
  <c r="G24" i="165"/>
  <c r="F24" i="165"/>
  <c r="H23" i="165"/>
  <c r="I23" i="165" s="1"/>
  <c r="G23" i="165"/>
  <c r="F23" i="165"/>
  <c r="H22" i="165"/>
  <c r="G22" i="165"/>
  <c r="F22" i="165"/>
  <c r="I22" i="165" s="1"/>
  <c r="H21" i="165"/>
  <c r="I21" i="165" s="1"/>
  <c r="G21" i="165"/>
  <c r="F21" i="165"/>
  <c r="H20" i="165"/>
  <c r="G20" i="165"/>
  <c r="F20" i="165"/>
  <c r="I20" i="165" s="1"/>
  <c r="H19" i="165"/>
  <c r="G19" i="165"/>
  <c r="F19" i="165"/>
  <c r="I19" i="165" s="1"/>
  <c r="I18" i="165"/>
  <c r="H18" i="165"/>
  <c r="G18" i="165"/>
  <c r="F18" i="165"/>
  <c r="H17" i="165"/>
  <c r="I17" i="165" s="1"/>
  <c r="G17" i="165"/>
  <c r="F17" i="165"/>
  <c r="H16" i="165"/>
  <c r="G16" i="165"/>
  <c r="F16" i="165"/>
  <c r="I16" i="165" s="1"/>
  <c r="H15" i="165"/>
  <c r="I15" i="165" s="1"/>
  <c r="G15" i="165"/>
  <c r="F15" i="165"/>
  <c r="H14" i="165"/>
  <c r="G14" i="165"/>
  <c r="F14" i="165"/>
  <c r="C35" i="164"/>
  <c r="C34" i="164"/>
  <c r="C33" i="164"/>
  <c r="C32" i="164"/>
  <c r="D35" i="164"/>
  <c r="D34" i="164"/>
  <c r="D33" i="164"/>
  <c r="D32" i="164"/>
  <c r="E32" i="164" s="1"/>
  <c r="H13" i="159"/>
  <c r="G42" i="158"/>
  <c r="I42" i="158" s="1"/>
  <c r="G41" i="158"/>
  <c r="I41" i="158" s="1"/>
  <c r="G40" i="158"/>
  <c r="I40" i="158" s="1"/>
  <c r="G39" i="158"/>
  <c r="I39" i="158" s="1"/>
  <c r="G37" i="158"/>
  <c r="I37" i="158" s="1"/>
  <c r="G30" i="158"/>
  <c r="I30" i="158" s="1"/>
  <c r="G29" i="158"/>
  <c r="I29" i="158" s="1"/>
  <c r="G28" i="158"/>
  <c r="I28" i="158" s="1"/>
  <c r="G27" i="158"/>
  <c r="I27" i="158" s="1"/>
  <c r="G25" i="158"/>
  <c r="I25" i="158" s="1"/>
  <c r="G18" i="158"/>
  <c r="I18" i="158" s="1"/>
  <c r="G17" i="158"/>
  <c r="I17" i="158" s="1"/>
  <c r="G16" i="158"/>
  <c r="I16" i="158" s="1"/>
  <c r="G15" i="158"/>
  <c r="I15" i="158" s="1"/>
  <c r="I36" i="158"/>
  <c r="I35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G43" i="158"/>
  <c r="I43" i="158" s="1"/>
  <c r="G38" i="158"/>
  <c r="I38" i="158" s="1"/>
  <c r="G36" i="158"/>
  <c r="G35" i="158"/>
  <c r="G34" i="158"/>
  <c r="I34" i="158" s="1"/>
  <c r="G33" i="158"/>
  <c r="I33" i="158" s="1"/>
  <c r="G32" i="158"/>
  <c r="I32" i="158" s="1"/>
  <c r="G31" i="158"/>
  <c r="I31" i="158" s="1"/>
  <c r="G26" i="158"/>
  <c r="I26" i="158" s="1"/>
  <c r="G24" i="158"/>
  <c r="I24" i="158" s="1"/>
  <c r="G23" i="158"/>
  <c r="I23" i="158" s="1"/>
  <c r="G22" i="158"/>
  <c r="I22" i="158" s="1"/>
  <c r="G21" i="158"/>
  <c r="I21" i="158" s="1"/>
  <c r="G20" i="158"/>
  <c r="I20" i="158" s="1"/>
  <c r="G19" i="158"/>
  <c r="I19" i="158" s="1"/>
  <c r="F17" i="158"/>
  <c r="F18" i="158"/>
  <c r="F20" i="158"/>
  <c r="F21" i="158"/>
  <c r="F22" i="158"/>
  <c r="F23" i="158"/>
  <c r="F24" i="158"/>
  <c r="F25" i="158"/>
  <c r="F26" i="158"/>
  <c r="F27" i="158"/>
  <c r="F28" i="158"/>
  <c r="F29" i="158"/>
  <c r="F30" i="158"/>
  <c r="F31" i="158"/>
  <c r="F32" i="158"/>
  <c r="F33" i="158"/>
  <c r="F34" i="158"/>
  <c r="F35" i="158"/>
  <c r="F36" i="158"/>
  <c r="F37" i="158"/>
  <c r="F38" i="158"/>
  <c r="F39" i="158"/>
  <c r="F40" i="158"/>
  <c r="F41" i="158"/>
  <c r="F42" i="158"/>
  <c r="F43" i="158"/>
  <c r="D34" i="157"/>
  <c r="E34" i="157" s="1"/>
  <c r="D35" i="157"/>
  <c r="E35" i="157" s="1"/>
  <c r="D32" i="157"/>
  <c r="E32" i="157" s="1"/>
  <c r="D33" i="157"/>
  <c r="E33" i="157" s="1"/>
  <c r="C33" i="157"/>
  <c r="C34" i="157"/>
  <c r="C35" i="157"/>
  <c r="C32" i="157"/>
  <c r="C24" i="157"/>
  <c r="C23" i="157"/>
  <c r="C22" i="157"/>
  <c r="C21" i="157"/>
  <c r="D10" i="158"/>
  <c r="E36" i="164" l="1"/>
  <c r="H12" i="166" s="1"/>
  <c r="E36" i="157"/>
  <c r="H12" i="159" s="1"/>
  <c r="K14" i="158"/>
  <c r="M14" i="158" s="1"/>
  <c r="L14" i="165"/>
  <c r="K14" i="165"/>
  <c r="M14" i="165" s="1"/>
  <c r="E33" i="164"/>
  <c r="E34" i="164"/>
  <c r="E35" i="164"/>
  <c r="J15" i="158"/>
  <c r="N14" i="158" l="1"/>
  <c r="L15" i="158"/>
  <c r="O14" i="158"/>
  <c r="J16" i="158"/>
  <c r="K15" i="158"/>
  <c r="M15" i="158" s="1"/>
  <c r="L15" i="165"/>
  <c r="N14" i="165"/>
  <c r="O14" i="165"/>
  <c r="K15" i="165"/>
  <c r="M15" i="165" s="1"/>
  <c r="O15" i="158" l="1"/>
  <c r="L16" i="158"/>
  <c r="N15" i="158"/>
  <c r="J17" i="158"/>
  <c r="K16" i="158"/>
  <c r="M16" i="158" s="1"/>
  <c r="O15" i="165"/>
  <c r="N15" i="165"/>
  <c r="L16" i="165"/>
  <c r="K16" i="165"/>
  <c r="M16" i="165" s="1"/>
  <c r="M17" i="158" l="1"/>
  <c r="O16" i="158"/>
  <c r="L17" i="158"/>
  <c r="N16" i="158"/>
  <c r="J18" i="158"/>
  <c r="K17" i="158"/>
  <c r="O16" i="165"/>
  <c r="L17" i="165"/>
  <c r="N16" i="165"/>
  <c r="K17" i="165"/>
  <c r="M17" i="165" s="1"/>
  <c r="L18" i="158" l="1"/>
  <c r="N17" i="158"/>
  <c r="M18" i="158"/>
  <c r="O17" i="158"/>
  <c r="J19" i="158"/>
  <c r="K18" i="158"/>
  <c r="O17" i="165"/>
  <c r="K18" i="165"/>
  <c r="M18" i="165" s="1"/>
  <c r="N17" i="165"/>
  <c r="L18" i="165"/>
  <c r="J20" i="158" l="1"/>
  <c r="K19" i="158"/>
  <c r="M19" i="158"/>
  <c r="O18" i="158"/>
  <c r="L19" i="158"/>
  <c r="N18" i="158"/>
  <c r="O18" i="165"/>
  <c r="L19" i="165"/>
  <c r="N18" i="165"/>
  <c r="K19" i="165"/>
  <c r="M19" i="165" s="1"/>
  <c r="L20" i="158" l="1"/>
  <c r="N19" i="158"/>
  <c r="J21" i="158"/>
  <c r="K20" i="158"/>
  <c r="M20" i="158"/>
  <c r="O19" i="158"/>
  <c r="O19" i="165"/>
  <c r="K20" i="165"/>
  <c r="M20" i="165" s="1"/>
  <c r="L20" i="165"/>
  <c r="N19" i="165"/>
  <c r="J22" i="158" l="1"/>
  <c r="K21" i="158"/>
  <c r="M21" i="158"/>
  <c r="O20" i="158"/>
  <c r="L21" i="158"/>
  <c r="N20" i="158"/>
  <c r="O20" i="165"/>
  <c r="N20" i="165"/>
  <c r="L21" i="165"/>
  <c r="K21" i="165"/>
  <c r="M21" i="165" s="1"/>
  <c r="L22" i="158" l="1"/>
  <c r="N21" i="158"/>
  <c r="O21" i="158"/>
  <c r="J23" i="158"/>
  <c r="K22" i="158"/>
  <c r="M22" i="158" s="1"/>
  <c r="K22" i="165"/>
  <c r="M22" i="165" s="1"/>
  <c r="N21" i="165"/>
  <c r="L22" i="165"/>
  <c r="O21" i="165"/>
  <c r="O22" i="158" l="1"/>
  <c r="J24" i="158"/>
  <c r="K23" i="158"/>
  <c r="M23" i="158" s="1"/>
  <c r="L23" i="158"/>
  <c r="N22" i="158"/>
  <c r="O22" i="165"/>
  <c r="N22" i="165"/>
  <c r="L23" i="165"/>
  <c r="K23" i="165"/>
  <c r="M23" i="165" s="1"/>
  <c r="O23" i="158" l="1"/>
  <c r="L24" i="158"/>
  <c r="N23" i="158"/>
  <c r="J25" i="158"/>
  <c r="K24" i="158"/>
  <c r="M24" i="158" s="1"/>
  <c r="O23" i="165"/>
  <c r="K24" i="165"/>
  <c r="M24" i="165" s="1"/>
  <c r="N23" i="165"/>
  <c r="L24" i="165"/>
  <c r="O24" i="158" l="1"/>
  <c r="J26" i="158"/>
  <c r="K25" i="158"/>
  <c r="M25" i="158" s="1"/>
  <c r="L25" i="158"/>
  <c r="N24" i="158"/>
  <c r="O24" i="165"/>
  <c r="N24" i="165"/>
  <c r="L25" i="165"/>
  <c r="K25" i="165"/>
  <c r="M25" i="165" s="1"/>
  <c r="O25" i="158" l="1"/>
  <c r="L26" i="158"/>
  <c r="N25" i="158"/>
  <c r="J27" i="158"/>
  <c r="K26" i="158"/>
  <c r="M26" i="158" s="1"/>
  <c r="O25" i="165"/>
  <c r="K26" i="165"/>
  <c r="M26" i="165" s="1"/>
  <c r="L26" i="165"/>
  <c r="N25" i="165"/>
  <c r="O26" i="158" l="1"/>
  <c r="J28" i="158"/>
  <c r="K27" i="158"/>
  <c r="M27" i="158" s="1"/>
  <c r="L27" i="158"/>
  <c r="N26" i="158"/>
  <c r="L27" i="165"/>
  <c r="N26" i="165"/>
  <c r="O26" i="165"/>
  <c r="K27" i="165"/>
  <c r="M27" i="165" s="1"/>
  <c r="O27" i="158" l="1"/>
  <c r="L28" i="158"/>
  <c r="N27" i="158"/>
  <c r="J29" i="158"/>
  <c r="K28" i="158"/>
  <c r="M28" i="158" s="1"/>
  <c r="O27" i="165"/>
  <c r="K28" i="165"/>
  <c r="M28" i="165" s="1"/>
  <c r="N27" i="165"/>
  <c r="L28" i="165"/>
  <c r="O28" i="158" l="1"/>
  <c r="J30" i="158"/>
  <c r="K29" i="158"/>
  <c r="M29" i="158" s="1"/>
  <c r="L29" i="158"/>
  <c r="N28" i="158"/>
  <c r="O28" i="165"/>
  <c r="K29" i="165"/>
  <c r="M29" i="165" s="1"/>
  <c r="L29" i="165"/>
  <c r="N28" i="165"/>
  <c r="O29" i="158" l="1"/>
  <c r="L30" i="158"/>
  <c r="N29" i="158"/>
  <c r="J31" i="158"/>
  <c r="K30" i="158"/>
  <c r="M30" i="158" s="1"/>
  <c r="O29" i="165"/>
  <c r="N29" i="165"/>
  <c r="L30" i="165"/>
  <c r="K30" i="165"/>
  <c r="M30" i="165" s="1"/>
  <c r="O30" i="158" l="1"/>
  <c r="J32" i="158"/>
  <c r="K31" i="158"/>
  <c r="M31" i="158" s="1"/>
  <c r="L31" i="158"/>
  <c r="N30" i="158"/>
  <c r="O30" i="165"/>
  <c r="L31" i="165"/>
  <c r="N30" i="165"/>
  <c r="K31" i="165"/>
  <c r="M31" i="165" s="1"/>
  <c r="O31" i="158" l="1"/>
  <c r="L32" i="158"/>
  <c r="N31" i="158"/>
  <c r="J33" i="158"/>
  <c r="K32" i="158"/>
  <c r="M32" i="158" s="1"/>
  <c r="O31" i="165"/>
  <c r="K32" i="165"/>
  <c r="M32" i="165" s="1"/>
  <c r="L32" i="165"/>
  <c r="N31" i="165"/>
  <c r="O32" i="158" l="1"/>
  <c r="J34" i="158"/>
  <c r="K33" i="158"/>
  <c r="M33" i="158" s="1"/>
  <c r="L33" i="158"/>
  <c r="N32" i="158"/>
  <c r="O32" i="165"/>
  <c r="N32" i="165"/>
  <c r="L33" i="165"/>
  <c r="K33" i="165"/>
  <c r="M33" i="165" s="1"/>
  <c r="O33" i="158" l="1"/>
  <c r="L34" i="158"/>
  <c r="N33" i="158"/>
  <c r="J35" i="158"/>
  <c r="K34" i="158"/>
  <c r="M34" i="158" s="1"/>
  <c r="O33" i="165"/>
  <c r="N33" i="165"/>
  <c r="L34" i="165"/>
  <c r="K34" i="165"/>
  <c r="M34" i="165" s="1"/>
  <c r="O34" i="158" l="1"/>
  <c r="J36" i="158"/>
  <c r="K35" i="158"/>
  <c r="M35" i="158" s="1"/>
  <c r="L35" i="158"/>
  <c r="N34" i="158"/>
  <c r="O34" i="165"/>
  <c r="K35" i="165"/>
  <c r="M35" i="165" s="1"/>
  <c r="N34" i="165"/>
  <c r="L35" i="165"/>
  <c r="O35" i="158" l="1"/>
  <c r="J37" i="158"/>
  <c r="K36" i="158"/>
  <c r="M36" i="158" s="1"/>
  <c r="L36" i="158"/>
  <c r="N35" i="158"/>
  <c r="O35" i="165"/>
  <c r="N35" i="165"/>
  <c r="L36" i="165"/>
  <c r="K36" i="165"/>
  <c r="M36" i="165" s="1"/>
  <c r="O36" i="158" l="1"/>
  <c r="J38" i="158"/>
  <c r="K37" i="158"/>
  <c r="M37" i="158" s="1"/>
  <c r="L37" i="158"/>
  <c r="N36" i="158"/>
  <c r="O36" i="165"/>
  <c r="N36" i="165"/>
  <c r="L37" i="165"/>
  <c r="K37" i="165"/>
  <c r="M37" i="165" s="1"/>
  <c r="O37" i="158" l="1"/>
  <c r="L38" i="158"/>
  <c r="N37" i="158"/>
  <c r="J39" i="158"/>
  <c r="K38" i="158"/>
  <c r="M38" i="158" s="1"/>
  <c r="O37" i="165"/>
  <c r="L38" i="165"/>
  <c r="N37" i="165"/>
  <c r="K38" i="165"/>
  <c r="M38" i="165" s="1"/>
  <c r="O38" i="158" l="1"/>
  <c r="J40" i="158"/>
  <c r="K39" i="158"/>
  <c r="M39" i="158" s="1"/>
  <c r="L39" i="158"/>
  <c r="N38" i="158"/>
  <c r="O38" i="165"/>
  <c r="K39" i="165"/>
  <c r="M39" i="165" s="1"/>
  <c r="L39" i="165"/>
  <c r="N38" i="165"/>
  <c r="O39" i="158" l="1"/>
  <c r="L40" i="158"/>
  <c r="N39" i="158"/>
  <c r="J41" i="158"/>
  <c r="K40" i="158"/>
  <c r="M40" i="158" s="1"/>
  <c r="O39" i="165"/>
  <c r="N39" i="165"/>
  <c r="L40" i="165"/>
  <c r="K40" i="165"/>
  <c r="M40" i="165" s="1"/>
  <c r="O40" i="158" l="1"/>
  <c r="L41" i="158"/>
  <c r="N40" i="158"/>
  <c r="J42" i="158"/>
  <c r="K41" i="158"/>
  <c r="M41" i="158" s="1"/>
  <c r="O40" i="165"/>
  <c r="K41" i="165"/>
  <c r="M41" i="165" s="1"/>
  <c r="L41" i="165"/>
  <c r="N40" i="165"/>
  <c r="O41" i="158" l="1"/>
  <c r="J43" i="158"/>
  <c r="K43" i="158" s="1"/>
  <c r="K42" i="158"/>
  <c r="M42" i="158" s="1"/>
  <c r="L42" i="158"/>
  <c r="N41" i="158"/>
  <c r="O41" i="165"/>
  <c r="K43" i="165"/>
  <c r="K42" i="165"/>
  <c r="M42" i="165" s="1"/>
  <c r="N41" i="165"/>
  <c r="L42" i="165"/>
  <c r="M43" i="158" l="1"/>
  <c r="O43" i="158" s="1"/>
  <c r="O42" i="158"/>
  <c r="L43" i="158"/>
  <c r="N43" i="158" s="1"/>
  <c r="N42" i="158"/>
  <c r="O42" i="165"/>
  <c r="M43" i="165"/>
  <c r="O43" i="165" s="1"/>
  <c r="L43" i="165"/>
  <c r="N43" i="165" s="1"/>
  <c r="N42" i="165"/>
  <c r="O44" i="158" l="1"/>
  <c r="O46" i="158" s="1"/>
  <c r="H14" i="159" s="1"/>
  <c r="N44" i="165"/>
  <c r="O44" i="165"/>
  <c r="O46" i="165" l="1"/>
  <c r="H14" i="166" s="1"/>
  <c r="H17" i="166" s="1" a="1"/>
  <c r="H17" i="16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<sst xmlns="http://schemas.openxmlformats.org/spreadsheetml/2006/main" count="224" uniqueCount="102">
  <si>
    <t>Mean</t>
  </si>
  <si>
    <t>Standard deviation</t>
  </si>
  <si>
    <t>Bond price</t>
  </si>
  <si>
    <t>Simulated U (0,1)</t>
  </si>
  <si>
    <t>Estimated forward rate (calibrated At)</t>
  </si>
  <si>
    <t>Et simulated value</t>
  </si>
  <si>
    <t>Delta T</t>
  </si>
  <si>
    <t>Delta Rt</t>
  </si>
  <si>
    <t>Base Liability Discount Rates</t>
  </si>
  <si>
    <t>Shocked Liability Discount Rates</t>
  </si>
  <si>
    <t>Discounting (Base Liability Discount Rates)</t>
  </si>
  <si>
    <t>Discounting  (Shocked Liability Discount Rates)</t>
  </si>
  <si>
    <t>Base Cashflows</t>
  </si>
  <si>
    <t>Shocked Cashflows</t>
  </si>
  <si>
    <t>Year</t>
  </si>
  <si>
    <t>Exposure (thousand$)</t>
  </si>
  <si>
    <t>Rating</t>
  </si>
  <si>
    <t>AAA</t>
  </si>
  <si>
    <t>AA</t>
  </si>
  <si>
    <t>A</t>
  </si>
  <si>
    <t>Exposure $000</t>
  </si>
  <si>
    <t xml:space="preserve"> Cumulative Probability of default</t>
  </si>
  <si>
    <t>Loss Given Default</t>
  </si>
  <si>
    <t>Data</t>
  </si>
  <si>
    <t xml:space="preserve">Credit </t>
  </si>
  <si>
    <t>Mortality</t>
  </si>
  <si>
    <t xml:space="preserve">Interest </t>
  </si>
  <si>
    <t>Correlation Matrix</t>
  </si>
  <si>
    <t>Credit</t>
  </si>
  <si>
    <t>Interest</t>
  </si>
  <si>
    <t>Risk</t>
  </si>
  <si>
    <t>EC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</si>
  <si>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</si>
  <si>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</si>
  <si>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</si>
  <si>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</si>
  <si>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</si>
  <si>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</si>
  <si>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Annual Default Rates</t>
  </si>
  <si>
    <t>Recovery Rate</t>
  </si>
  <si>
    <r>
      <t>BBB</t>
    </r>
    <r>
      <rPr>
        <sz val="8"/>
        <color theme="1"/>
        <rFont val="Times New Roman"/>
        <family val="1"/>
      </rPr>
      <t> </t>
    </r>
  </si>
  <si>
    <t>Step 2 - Calculate the loss given default for each rating</t>
  </si>
  <si>
    <t>Credit EC:</t>
  </si>
  <si>
    <t>Parameters</t>
  </si>
  <si>
    <t>Time</t>
  </si>
  <si>
    <t>Liability CFs ($000)</t>
  </si>
  <si>
    <t>PVCF:</t>
  </si>
  <si>
    <t>Interest Rate EC:</t>
  </si>
  <si>
    <t>R0</t>
  </si>
  <si>
    <t>Step 1 - Calculate the cumulative default rates for each asset each year</t>
  </si>
  <si>
    <t>Aggregate EC:</t>
  </si>
  <si>
    <t>&lt;- permanent decrease in base rates was modeled by reducing the starting rate</t>
  </si>
  <si>
    <t>VaR 95:</t>
  </si>
  <si>
    <t>(ii)</t>
  </si>
  <si>
    <t>Total:</t>
  </si>
  <si>
    <t>(i)</t>
  </si>
  <si>
    <t>Variance</t>
  </si>
  <si>
    <t>Expected Loss (Net)</t>
  </si>
  <si>
    <t>A, B, C</t>
  </si>
  <si>
    <t>B, C</t>
  </si>
  <si>
    <t>A, C</t>
  </si>
  <si>
    <t>A, B</t>
  </si>
  <si>
    <t>C</t>
  </si>
  <si>
    <t>B</t>
  </si>
  <si>
    <t>None</t>
  </si>
  <si>
    <t>(L - EL)^2*p(L)</t>
  </si>
  <si>
    <t>Cumulative Prob</t>
  </si>
  <si>
    <t>Prob of Loss</t>
  </si>
  <si>
    <t>Loss (Net of Recovery)</t>
  </si>
  <si>
    <t>Loss (Gross)</t>
  </si>
  <si>
    <t>Default Scenario</t>
  </si>
  <si>
    <t>Default Probability (1 year)</t>
  </si>
  <si>
    <t>Exposure ($ million)</t>
  </si>
  <si>
    <t>Yield</t>
  </si>
  <si>
    <t>Asset</t>
  </si>
  <si>
    <t>The expected savings generated in the PCMH contract structure is greater than the expected revenue under the FFS contract structure.</t>
  </si>
  <si>
    <t>Comparison:</t>
  </si>
  <si>
    <t>Expected savings generated in the PCMH contract structure:</t>
  </si>
  <si>
    <t>Expected revenue NCHS would earn under the FFS contract structure:</t>
  </si>
  <si>
    <t>Compare the expected revenue NCHS would earn in 2022 under the FFS contract structure vs. savings generated in the PCMH contract structure.</t>
  </si>
  <si>
    <t>2022 Cost with Trend</t>
  </si>
  <si>
    <t>Total 2021 NCHS Member Cost</t>
  </si>
  <si>
    <t>NCHS Quality Metric Share:</t>
  </si>
  <si>
    <t>NCHS Expected Savings:</t>
  </si>
  <si>
    <t>AHA/NCHS Shared Savings Split:</t>
  </si>
  <si>
    <t>FFS Contracted Rate Increase:</t>
  </si>
  <si>
    <t>PCMH Target Medical Trend:</t>
  </si>
  <si>
    <t>2021 NCHS Member Monthly Cost:</t>
  </si>
  <si>
    <t>2022 Projected Members:</t>
  </si>
  <si>
    <t>Inpatient Provider Visit</t>
  </si>
  <si>
    <t>Specialist</t>
  </si>
  <si>
    <t>Primary Care</t>
  </si>
  <si>
    <t>Cost</t>
  </si>
  <si>
    <t>Visits</t>
  </si>
  <si>
    <t>Visit</t>
  </si>
  <si>
    <t>Members</t>
  </si>
  <si>
    <t>Total</t>
  </si>
  <si>
    <t>Cost/</t>
  </si>
  <si>
    <t>Visits/1000</t>
  </si>
  <si>
    <t>2021 FFS Economics</t>
  </si>
  <si>
    <t>You are given the following information:</t>
  </si>
  <si>
    <t>Question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</si>
</sst>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0000"/>
    <numFmt numFmtId="166" formatCode="0.0000"/>
    <numFmt numFmtId="167" formatCode="0.000"/>
    <numFmt numFmtId="168" formatCode="0.0"/>
    <numFmt numFmtId="169" formatCode="0.0%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4"/>
      <color theme="1"/>
      <name val="Times New Roman"/>
      <family val="1"/>
    </font>
    <font>
      <b/>
      <sz val="14"/>
      <color theme="9" tint="-0.499984740745262"/>
      <name val="Times New Roman"/>
      <family val="1"/>
    </font>
    <font>
      <b/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2"/>
      <color theme="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27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1" fillId="21" borderId="2" applyNumberFormat="0" applyAlignment="0" applyProtection="0"/>
    <xf numFmtId="164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20" fillId="23" borderId="7" applyNumberFormat="0" applyFont="0" applyAlignment="0" applyProtection="0"/>
    <xf numFmtId="0" fontId="6" fillId="23" borderId="7" applyNumberFormat="0" applyFon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43" fontId="4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</cellStyleXfs>
  <cellXfs count="141">
    <xf numFmtId="0" fontId="0" fillId="0" borderId="0" xfId="0"/>
    <xf numFmtId="0" fontId="31" fillId="0" borderId="0" xfId="106" applyFont="1"/>
    <xf numFmtId="0" fontId="32" fillId="0" borderId="0" xfId="106" applyFont="1"/>
    <xf numFmtId="0" fontId="33" fillId="0" borderId="0" xfId="106" applyFont="1"/>
    <xf numFmtId="9" fontId="34" fillId="0" borderId="0" xfId="106" applyNumberFormat="1" applyFont="1"/>
    <xf numFmtId="10" fontId="34" fillId="0" borderId="0" xfId="106" applyNumberFormat="1" applyFont="1"/>
    <xf numFmtId="0" fontId="35" fillId="0" borderId="0" xfId="106" applyFont="1"/>
    <xf numFmtId="3" fontId="36" fillId="0" borderId="0" xfId="106" applyNumberFormat="1" applyFont="1"/>
    <xf numFmtId="3" fontId="38" fillId="0" borderId="0" xfId="106" applyNumberFormat="1" applyFont="1"/>
    <xf numFmtId="0" fontId="37" fillId="0" borderId="14" xfId="106" applyFont="1" applyBorder="1" applyAlignment="1">
      <alignment horizontal="center" vertical="center"/>
    </xf>
    <xf numFmtId="0" fontId="37" fillId="32" borderId="19" xfId="106" applyFont="1" applyFill="1" applyBorder="1" applyAlignment="1">
      <alignment horizontal="center" vertical="center"/>
    </xf>
    <xf numFmtId="0" fontId="37" fillId="33" borderId="14" xfId="106" applyFont="1" applyFill="1" applyBorder="1" applyAlignment="1">
      <alignment horizontal="center" vertical="center" wrapText="1"/>
    </xf>
    <xf numFmtId="0" fontId="33" fillId="0" borderId="0" xfId="106" applyFont="1" applyAlignment="1">
      <alignment horizontal="center" wrapText="1"/>
    </xf>
    <xf numFmtId="3" fontId="39" fillId="0" borderId="13" xfId="106" applyNumberFormat="1" applyFont="1" applyBorder="1" applyAlignment="1">
      <alignment horizontal="center" vertical="center"/>
    </xf>
    <xf numFmtId="0" fontId="37" fillId="0" borderId="19" xfId="106" applyFont="1" applyBorder="1" applyAlignment="1">
      <alignment horizontal="center" vertical="center"/>
    </xf>
    <xf numFmtId="0" fontId="39" fillId="0" borderId="19" xfId="106" applyFont="1" applyBorder="1" applyAlignment="1">
      <alignment horizontal="center" vertical="center"/>
    </xf>
    <xf numFmtId="9" fontId="39" fillId="0" borderId="13" xfId="106" applyNumberFormat="1" applyFont="1" applyBorder="1" applyAlignment="1">
      <alignment horizontal="center" vertical="center"/>
    </xf>
    <xf numFmtId="10" fontId="32" fillId="0" borderId="0" xfId="106" applyNumberFormat="1" applyFont="1"/>
    <xf numFmtId="0" fontId="39" fillId="0" borderId="16" xfId="106" applyFont="1" applyBorder="1" applyAlignment="1">
      <alignment horizontal="center" vertical="center"/>
    </xf>
    <xf numFmtId="165" fontId="32" fillId="0" borderId="0" xfId="106" applyNumberFormat="1" applyFont="1"/>
    <xf numFmtId="0" fontId="37" fillId="0" borderId="18" xfId="106" applyFont="1" applyBorder="1" applyAlignment="1">
      <alignment horizontal="center" vertical="center"/>
    </xf>
    <xf numFmtId="0" fontId="39" fillId="0" borderId="20" xfId="106" applyFont="1" applyBorder="1" applyAlignment="1">
      <alignment horizontal="center" vertical="center"/>
    </xf>
    <xf numFmtId="0" fontId="39" fillId="0" borderId="14" xfId="106" applyFont="1" applyBorder="1" applyAlignment="1">
      <alignment horizontal="center" vertical="center"/>
    </xf>
    <xf numFmtId="2" fontId="39" fillId="0" borderId="14" xfId="106" applyNumberFormat="1" applyFont="1" applyBorder="1" applyAlignment="1">
      <alignment horizontal="center" vertical="center"/>
    </xf>
    <xf numFmtId="0" fontId="41" fillId="0" borderId="0" xfId="106" applyFont="1" applyAlignment="1">
      <alignment horizontal="center"/>
    </xf>
    <xf numFmtId="10" fontId="32" fillId="0" borderId="0" xfId="106" applyNumberFormat="1" applyFont="1" applyAlignment="1">
      <alignment horizontal="center"/>
    </xf>
    <xf numFmtId="1" fontId="32" fillId="0" borderId="0" xfId="106" applyNumberFormat="1" applyFont="1"/>
    <xf numFmtId="0" fontId="37" fillId="32" borderId="14" xfId="106" applyFont="1" applyFill="1" applyBorder="1" applyAlignment="1">
      <alignment vertical="center"/>
    </xf>
    <xf numFmtId="0" fontId="37" fillId="32" borderId="10" xfId="106" applyFont="1" applyFill="1" applyBorder="1" applyAlignment="1">
      <alignment horizontal="center" vertical="center"/>
    </xf>
    <xf numFmtId="0" fontId="37" fillId="0" borderId="13" xfId="106" applyFont="1" applyBorder="1" applyAlignment="1">
      <alignment vertical="center"/>
    </xf>
    <xf numFmtId="166" fontId="39" fillId="0" borderId="19" xfId="106" applyNumberFormat="1" applyFont="1" applyBorder="1" applyAlignment="1">
      <alignment horizontal="right" vertical="center"/>
    </xf>
    <xf numFmtId="166" fontId="39" fillId="0" borderId="16" xfId="106" applyNumberFormat="1" applyFont="1" applyBorder="1" applyAlignment="1">
      <alignment horizontal="right" vertical="center"/>
    </xf>
    <xf numFmtId="0" fontId="37" fillId="0" borderId="17" xfId="106" applyFont="1" applyBorder="1" applyAlignment="1">
      <alignment vertical="center"/>
    </xf>
    <xf numFmtId="166" fontId="39" fillId="0" borderId="14" xfId="106" applyNumberFormat="1" applyFont="1" applyBorder="1" applyAlignment="1">
      <alignment horizontal="right" vertical="center"/>
    </xf>
    <xf numFmtId="0" fontId="37" fillId="27" borderId="14" xfId="106" applyFont="1" applyFill="1" applyBorder="1" applyAlignment="1">
      <alignment horizontal="center" vertical="center" wrapText="1"/>
    </xf>
    <xf numFmtId="0" fontId="37" fillId="27" borderId="11" xfId="106" applyFont="1" applyFill="1" applyBorder="1" applyAlignment="1">
      <alignment horizontal="center" vertical="center" wrapText="1"/>
    </xf>
    <xf numFmtId="3" fontId="39" fillId="0" borderId="13" xfId="106" applyNumberFormat="1" applyFont="1" applyBorder="1" applyAlignment="1">
      <alignment horizontal="right" vertical="center"/>
    </xf>
    <xf numFmtId="10" fontId="39" fillId="0" borderId="20" xfId="106" applyNumberFormat="1" applyFont="1" applyBorder="1" applyAlignment="1">
      <alignment horizontal="right" vertical="center"/>
    </xf>
    <xf numFmtId="4" fontId="43" fillId="0" borderId="14" xfId="106" applyNumberFormat="1" applyFont="1" applyBorder="1" applyAlignment="1">
      <alignment horizontal="center"/>
    </xf>
    <xf numFmtId="0" fontId="44" fillId="32" borderId="14" xfId="106" applyFont="1" applyFill="1" applyBorder="1" applyAlignment="1">
      <alignment horizontal="center"/>
    </xf>
    <xf numFmtId="3" fontId="44" fillId="24" borderId="14" xfId="106" applyNumberFormat="1" applyFont="1" applyFill="1" applyBorder="1" applyAlignment="1">
      <alignment horizontal="center"/>
    </xf>
    <xf numFmtId="0" fontId="33" fillId="0" borderId="20" xfId="106" applyFont="1" applyBorder="1"/>
    <xf numFmtId="9" fontId="41" fillId="0" borderId="14" xfId="106" applyNumberFormat="1" applyFont="1" applyBorder="1"/>
    <xf numFmtId="10" fontId="41" fillId="0" borderId="14" xfId="106" applyNumberFormat="1" applyFont="1" applyBorder="1"/>
    <xf numFmtId="0" fontId="33" fillId="27" borderId="15" xfId="106" applyFont="1" applyFill="1" applyBorder="1" applyAlignment="1">
      <alignment horizontal="center" wrapText="1"/>
    </xf>
    <xf numFmtId="0" fontId="33" fillId="28" borderId="15" xfId="106" applyFont="1" applyFill="1" applyBorder="1" applyAlignment="1">
      <alignment horizontal="center" wrapText="1"/>
    </xf>
    <xf numFmtId="0" fontId="33" fillId="29" borderId="15" xfId="106" applyFont="1" applyFill="1" applyBorder="1" applyAlignment="1">
      <alignment horizontal="center" wrapText="1"/>
    </xf>
    <xf numFmtId="0" fontId="41" fillId="0" borderId="15" xfId="106" applyFont="1" applyBorder="1" applyAlignment="1">
      <alignment horizontal="center"/>
    </xf>
    <xf numFmtId="3" fontId="41" fillId="0" borderId="15" xfId="106" applyNumberFormat="1" applyFont="1" applyBorder="1" applyAlignment="1">
      <alignment horizontal="center"/>
    </xf>
    <xf numFmtId="167" fontId="41" fillId="0" borderId="15" xfId="106" applyNumberFormat="1" applyFont="1" applyBorder="1" applyAlignment="1">
      <alignment horizontal="center"/>
    </xf>
    <xf numFmtId="10" fontId="32" fillId="0" borderId="15" xfId="106" applyNumberFormat="1" applyFont="1" applyBorder="1" applyAlignment="1">
      <alignment horizontal="center"/>
    </xf>
    <xf numFmtId="10" fontId="32" fillId="0" borderId="15" xfId="106" applyNumberFormat="1" applyFont="1" applyBorder="1"/>
    <xf numFmtId="1" fontId="32" fillId="0" borderId="15" xfId="106" applyNumberFormat="1" applyFont="1" applyBorder="1"/>
    <xf numFmtId="165" fontId="32" fillId="0" borderId="15" xfId="106" applyNumberFormat="1" applyFont="1" applyBorder="1"/>
    <xf numFmtId="3" fontId="38" fillId="0" borderId="14" xfId="106" applyNumberFormat="1" applyFont="1" applyBorder="1" applyAlignment="1">
      <alignment horizontal="right"/>
    </xf>
    <xf numFmtId="3" fontId="38" fillId="0" borderId="14" xfId="106" applyNumberFormat="1" applyFont="1" applyBorder="1"/>
    <xf numFmtId="3" fontId="38" fillId="26" borderId="14" xfId="106" applyNumberFormat="1" applyFont="1" applyFill="1" applyBorder="1" applyAlignment="1">
      <alignment horizontal="right"/>
    </xf>
    <xf numFmtId="0" fontId="45" fillId="0" borderId="0" xfId="106" applyFont="1"/>
    <xf numFmtId="0" fontId="33" fillId="32" borderId="24" xfId="106" applyFont="1" applyFill="1" applyBorder="1" applyAlignment="1">
      <alignment horizontal="center"/>
    </xf>
    <xf numFmtId="0" fontId="33" fillId="32" borderId="25" xfId="106" applyFont="1" applyFill="1" applyBorder="1" applyAlignment="1">
      <alignment horizontal="center"/>
    </xf>
    <xf numFmtId="0" fontId="33" fillId="32" borderId="26" xfId="106" applyFont="1" applyFill="1" applyBorder="1" applyAlignment="1">
      <alignment horizontal="center"/>
    </xf>
    <xf numFmtId="0" fontId="33" fillId="32" borderId="14" xfId="106" applyFont="1" applyFill="1" applyBorder="1" applyAlignment="1">
      <alignment horizontal="center"/>
    </xf>
    <xf numFmtId="3" fontId="32" fillId="0" borderId="0" xfId="106" applyNumberFormat="1" applyFont="1"/>
    <xf numFmtId="0" fontId="33" fillId="0" borderId="15" xfId="106" applyFont="1" applyBorder="1"/>
    <xf numFmtId="2" fontId="32" fillId="0" borderId="22" xfId="106" applyNumberFormat="1" applyFont="1" applyBorder="1"/>
    <xf numFmtId="0" fontId="33" fillId="0" borderId="22" xfId="106" applyFont="1" applyBorder="1"/>
    <xf numFmtId="2" fontId="32" fillId="0" borderId="15" xfId="106" applyNumberFormat="1" applyFont="1" applyBorder="1"/>
    <xf numFmtId="10" fontId="46" fillId="0" borderId="15" xfId="105" applyNumberFormat="1" applyFont="1" applyBorder="1"/>
    <xf numFmtId="3" fontId="44" fillId="24" borderId="14" xfId="106" applyNumberFormat="1" applyFont="1" applyFill="1" applyBorder="1"/>
    <xf numFmtId="43" fontId="32" fillId="0" borderId="0" xfId="107" applyFont="1"/>
    <xf numFmtId="3" fontId="32" fillId="0" borderId="22" xfId="106" applyNumberFormat="1" applyFont="1" applyFill="1" applyBorder="1"/>
    <xf numFmtId="0" fontId="32" fillId="0" borderId="0" xfId="0" applyFont="1"/>
    <xf numFmtId="43" fontId="32" fillId="24" borderId="15" xfId="107" applyFont="1" applyFill="1" applyBorder="1"/>
    <xf numFmtId="0" fontId="41" fillId="34" borderId="15" xfId="106" applyFont="1" applyFill="1" applyBorder="1" applyAlignment="1">
      <alignment horizontal="center"/>
    </xf>
    <xf numFmtId="0" fontId="32" fillId="0" borderId="0" xfId="106" applyFont="1" applyAlignment="1">
      <alignment horizontal="center"/>
    </xf>
    <xf numFmtId="9" fontId="48" fillId="0" borderId="13" xfId="106" applyNumberFormat="1" applyFont="1" applyBorder="1" applyAlignment="1">
      <alignment horizontal="center" vertical="center"/>
    </xf>
    <xf numFmtId="3" fontId="48" fillId="0" borderId="22" xfId="106" applyNumberFormat="1" applyFont="1" applyFill="1" applyBorder="1"/>
    <xf numFmtId="10" fontId="43" fillId="0" borderId="15" xfId="106" applyNumberFormat="1" applyFont="1" applyBorder="1"/>
    <xf numFmtId="10" fontId="48" fillId="0" borderId="14" xfId="106" applyNumberFormat="1" applyFont="1" applyBorder="1"/>
    <xf numFmtId="0" fontId="48" fillId="0" borderId="0" xfId="106" applyFont="1"/>
    <xf numFmtId="0" fontId="2" fillId="0" borderId="0" xfId="121"/>
    <xf numFmtId="0" fontId="2" fillId="0" borderId="0" xfId="121" applyAlignment="1">
      <alignment horizontal="center"/>
    </xf>
    <xf numFmtId="0" fontId="2" fillId="0" borderId="0" xfId="121" applyAlignment="1">
      <alignment horizontal="right"/>
    </xf>
    <xf numFmtId="168" fontId="2" fillId="24" borderId="15" xfId="122" applyNumberFormat="1" applyFill="1" applyBorder="1" applyAlignment="1">
      <alignment horizontal="center"/>
    </xf>
    <xf numFmtId="2" fontId="2" fillId="24" borderId="15" xfId="122" applyNumberFormat="1" applyFill="1" applyBorder="1" applyAlignment="1">
      <alignment horizontal="center"/>
    </xf>
    <xf numFmtId="0" fontId="2" fillId="0" borderId="15" xfId="121" applyBorder="1" applyAlignment="1">
      <alignment horizontal="center"/>
    </xf>
    <xf numFmtId="166" fontId="2" fillId="0" borderId="0" xfId="121" applyNumberFormat="1" applyAlignment="1">
      <alignment horizontal="center"/>
    </xf>
    <xf numFmtId="2" fontId="2" fillId="0" borderId="0" xfId="121" applyNumberFormat="1" applyAlignment="1">
      <alignment horizontal="center"/>
    </xf>
    <xf numFmtId="2" fontId="2" fillId="0" borderId="0" xfId="122" applyNumberFormat="1" applyAlignment="1">
      <alignment horizontal="center"/>
    </xf>
    <xf numFmtId="2" fontId="2" fillId="0" borderId="15" xfId="122" applyNumberFormat="1" applyBorder="1" applyAlignment="1">
      <alignment horizontal="center"/>
    </xf>
    <xf numFmtId="166" fontId="2" fillId="0" borderId="15" xfId="122" applyNumberFormat="1" applyBorder="1" applyAlignment="1">
      <alignment horizontal="center"/>
    </xf>
    <xf numFmtId="0" fontId="2" fillId="0" borderId="15" xfId="122" applyBorder="1" applyAlignment="1">
      <alignment horizontal="center"/>
    </xf>
    <xf numFmtId="9" fontId="2" fillId="0" borderId="0" xfId="121" applyNumberFormat="1" applyAlignment="1">
      <alignment horizontal="center"/>
    </xf>
    <xf numFmtId="9" fontId="0" fillId="0" borderId="0" xfId="123" applyFont="1" applyAlignment="1">
      <alignment horizontal="center"/>
    </xf>
    <xf numFmtId="0" fontId="49" fillId="0" borderId="0" xfId="121" applyFont="1" applyAlignment="1">
      <alignment horizontal="center"/>
    </xf>
    <xf numFmtId="0" fontId="49" fillId="0" borderId="0" xfId="121" applyFont="1" applyAlignment="1">
      <alignment horizontal="center" wrapText="1"/>
    </xf>
    <xf numFmtId="0" fontId="32" fillId="0" borderId="0" xfId="121" applyFont="1"/>
    <xf numFmtId="0" fontId="31" fillId="0" borderId="0" xfId="121" applyFont="1"/>
    <xf numFmtId="0" fontId="1" fillId="0" borderId="0" xfId="124"/>
    <xf numFmtId="0" fontId="32" fillId="0" borderId="0" xfId="124" applyFont="1"/>
    <xf numFmtId="0" fontId="32" fillId="24" borderId="27" xfId="124" applyFont="1" applyFill="1" applyBorder="1"/>
    <xf numFmtId="0" fontId="32" fillId="24" borderId="28" xfId="124" applyFont="1" applyFill="1" applyBorder="1"/>
    <xf numFmtId="0" fontId="32" fillId="24" borderId="29" xfId="124" applyFont="1" applyFill="1" applyBorder="1"/>
    <xf numFmtId="0" fontId="32" fillId="24" borderId="30" xfId="124" applyFont="1" applyFill="1" applyBorder="1"/>
    <xf numFmtId="0" fontId="32" fillId="24" borderId="0" xfId="124" applyFont="1" applyFill="1"/>
    <xf numFmtId="0" fontId="32" fillId="24" borderId="31" xfId="124" applyFont="1" applyFill="1" applyBorder="1"/>
    <xf numFmtId="3" fontId="32" fillId="24" borderId="15" xfId="124" applyNumberFormat="1" applyFont="1" applyFill="1" applyBorder="1"/>
    <xf numFmtId="3" fontId="32" fillId="35" borderId="0" xfId="124" applyNumberFormat="1" applyFont="1" applyFill="1"/>
    <xf numFmtId="0" fontId="32" fillId="35" borderId="0" xfId="124" applyFont="1" applyFill="1"/>
    <xf numFmtId="9" fontId="32" fillId="0" borderId="0" xfId="124" applyNumberFormat="1" applyFont="1"/>
    <xf numFmtId="169" fontId="32" fillId="0" borderId="0" xfId="124" applyNumberFormat="1" applyFont="1"/>
    <xf numFmtId="6" fontId="32" fillId="0" borderId="0" xfId="124" applyNumberFormat="1" applyFont="1"/>
    <xf numFmtId="3" fontId="32" fillId="0" borderId="0" xfId="124" applyNumberFormat="1" applyFont="1"/>
    <xf numFmtId="6" fontId="32" fillId="0" borderId="15" xfId="124" applyNumberFormat="1" applyFont="1" applyBorder="1" applyAlignment="1">
      <alignment horizontal="center"/>
    </xf>
    <xf numFmtId="0" fontId="32" fillId="0" borderId="15" xfId="124" applyFont="1" applyBorder="1" applyAlignment="1">
      <alignment horizontal="center"/>
    </xf>
    <xf numFmtId="0" fontId="32" fillId="0" borderId="15" xfId="124" applyFont="1" applyBorder="1"/>
    <xf numFmtId="0" fontId="32" fillId="35" borderId="0" xfId="124" applyFont="1" applyFill="1" applyAlignment="1">
      <alignment vertical="center"/>
    </xf>
    <xf numFmtId="0" fontId="32" fillId="0" borderId="22" xfId="124" applyFont="1" applyBorder="1" applyAlignment="1">
      <alignment horizontal="center"/>
    </xf>
    <xf numFmtId="0" fontId="32" fillId="0" borderId="35" xfId="124" applyFont="1" applyBorder="1" applyAlignment="1">
      <alignment horizontal="center"/>
    </xf>
    <xf numFmtId="0" fontId="33" fillId="0" borderId="0" xfId="124" applyFont="1"/>
    <xf numFmtId="0" fontId="32" fillId="0" borderId="0" xfId="124" applyFont="1" applyAlignment="1">
      <alignment horizontal="center"/>
    </xf>
    <xf numFmtId="0" fontId="31" fillId="0" borderId="0" xfId="124" applyFont="1"/>
    <xf numFmtId="0" fontId="50" fillId="0" borderId="0" xfId="124" applyFont="1"/>
    <xf numFmtId="0" fontId="37" fillId="30" borderId="20" xfId="106" applyFont="1" applyFill="1" applyBorder="1" applyAlignment="1">
      <alignment horizontal="center" vertical="center"/>
    </xf>
    <xf numFmtId="0" fontId="37" fillId="30" borderId="21" xfId="106" applyFont="1" applyFill="1" applyBorder="1" applyAlignment="1">
      <alignment horizontal="center" vertical="center"/>
    </xf>
    <xf numFmtId="0" fontId="37" fillId="30" borderId="23" xfId="106" applyFont="1" applyFill="1" applyBorder="1" applyAlignment="1">
      <alignment horizontal="center" vertical="center"/>
    </xf>
    <xf numFmtId="0" fontId="37" fillId="31" borderId="20" xfId="106" applyFont="1" applyFill="1" applyBorder="1" applyAlignment="1">
      <alignment horizontal="center" vertical="center"/>
    </xf>
    <xf numFmtId="0" fontId="37" fillId="31" borderId="21" xfId="106" applyFont="1" applyFill="1" applyBorder="1" applyAlignment="1">
      <alignment horizontal="center" vertical="center"/>
    </xf>
    <xf numFmtId="0" fontId="37" fillId="31" borderId="23" xfId="106" applyFont="1" applyFill="1" applyBorder="1" applyAlignment="1">
      <alignment horizontal="center" vertical="center"/>
    </xf>
    <xf numFmtId="0" fontId="42" fillId="25" borderId="0" xfId="106" applyFont="1" applyFill="1" applyAlignment="1">
      <alignment horizontal="center"/>
    </xf>
    <xf numFmtId="0" fontId="33" fillId="0" borderId="11" xfId="106" applyFont="1" applyBorder="1" applyAlignment="1">
      <alignment horizontal="center" vertical="center" wrapText="1"/>
    </xf>
    <xf numFmtId="0" fontId="33" fillId="0" borderId="12" xfId="106" applyFont="1" applyBorder="1" applyAlignment="1">
      <alignment horizontal="center" vertical="center" wrapText="1"/>
    </xf>
    <xf numFmtId="0" fontId="33" fillId="0" borderId="13" xfId="106" applyFont="1" applyBorder="1" applyAlignment="1">
      <alignment horizontal="center" vertical="center" wrapText="1"/>
    </xf>
    <xf numFmtId="0" fontId="33" fillId="32" borderId="20" xfId="106" applyFont="1" applyFill="1" applyBorder="1" applyAlignment="1">
      <alignment horizontal="center"/>
    </xf>
    <xf numFmtId="0" fontId="33" fillId="32" borderId="21" xfId="106" applyFont="1" applyFill="1" applyBorder="1" applyAlignment="1">
      <alignment horizontal="center"/>
    </xf>
    <xf numFmtId="0" fontId="33" fillId="32" borderId="10" xfId="106" applyFont="1" applyFill="1" applyBorder="1" applyAlignment="1">
      <alignment horizontal="center"/>
    </xf>
    <xf numFmtId="0" fontId="33" fillId="0" borderId="37" xfId="124" applyFont="1" applyBorder="1" applyAlignment="1">
      <alignment horizontal="center"/>
    </xf>
    <xf numFmtId="0" fontId="33" fillId="0" borderId="36" xfId="124" applyFont="1" applyBorder="1" applyAlignment="1">
      <alignment horizontal="center"/>
    </xf>
    <xf numFmtId="0" fontId="32" fillId="24" borderId="34" xfId="124" applyFont="1" applyFill="1" applyBorder="1" applyAlignment="1">
      <alignment wrapText="1"/>
    </xf>
    <xf numFmtId="0" fontId="32" fillId="24" borderId="33" xfId="124" applyFont="1" applyFill="1" applyBorder="1" applyAlignment="1">
      <alignment wrapText="1"/>
    </xf>
    <xf numFmtId="0" fontId="32" fillId="24" borderId="32" xfId="124" applyFont="1" applyFill="1" applyBorder="1" applyAlignment="1">
      <alignment wrapText="1"/>
    </xf>
  </cellXfs>
  <cellStyles count="125">
    <cellStyle name="=C:\WINDOWS\SYSTEM32\COMMAND.COM" xfId="1" xr:uid="{00000000-0005-0000-0000-000000000000}"/>
    <cellStyle name="=C:\WINDOWS\SYSTEM32\COMMAND.COM 2" xfId="103" xr:uid="{00000000-0005-0000-0000-000001000000}"/>
    <cellStyle name="20% - Accent1" xfId="2" builtinId="30" customBuiltin="1"/>
    <cellStyle name="20% - Accent1 2" xfId="3" xr:uid="{00000000-0005-0000-0000-000003000000}"/>
    <cellStyle name="20% - Accent2" xfId="4" builtinId="34" customBuiltin="1"/>
    <cellStyle name="20% - Accent2 2" xfId="5" xr:uid="{00000000-0005-0000-0000-000005000000}"/>
    <cellStyle name="20% - Accent3" xfId="6" builtinId="38" customBuiltin="1"/>
    <cellStyle name="20% - Accent3 2" xfId="7" xr:uid="{00000000-0005-0000-0000-000007000000}"/>
    <cellStyle name="20% - Accent4" xfId="8" builtinId="42" customBuiltin="1"/>
    <cellStyle name="20% - Accent4 2" xfId="9" xr:uid="{00000000-0005-0000-0000-000009000000}"/>
    <cellStyle name="20% - Accent5" xfId="10" builtinId="46" customBuiltin="1"/>
    <cellStyle name="20% - Accent5 2" xfId="11" xr:uid="{00000000-0005-0000-0000-00000B000000}"/>
    <cellStyle name="20% - Accent6" xfId="12" builtinId="50" customBuiltin="1"/>
    <cellStyle name="20% - Accent6 2" xfId="13" xr:uid="{00000000-0005-0000-0000-00000D000000}"/>
    <cellStyle name="40% - Accent1" xfId="14" builtinId="31" customBuiltin="1"/>
    <cellStyle name="40% - Accent1 2" xfId="15" xr:uid="{00000000-0005-0000-0000-00000F000000}"/>
    <cellStyle name="40% - Accent2" xfId="16" builtinId="35" customBuiltin="1"/>
    <cellStyle name="40% - Accent2 2" xfId="17" xr:uid="{00000000-0005-0000-0000-000011000000}"/>
    <cellStyle name="40% - Accent3" xfId="18" builtinId="39" customBuiltin="1"/>
    <cellStyle name="40% - Accent3 2" xfId="19" xr:uid="{00000000-0005-0000-0000-000013000000}"/>
    <cellStyle name="40% - Accent4" xfId="20" builtinId="43" customBuiltin="1"/>
    <cellStyle name="40% - Accent4 2" xfId="21" xr:uid="{00000000-0005-0000-0000-000015000000}"/>
    <cellStyle name="40% - Accent5" xfId="22" builtinId="47" customBuiltin="1"/>
    <cellStyle name="40% - Accent5 2" xfId="23" xr:uid="{00000000-0005-0000-0000-000017000000}"/>
    <cellStyle name="40% - Accent6" xfId="24" builtinId="51" customBuiltin="1"/>
    <cellStyle name="40% - Accent6 2" xfId="25" xr:uid="{00000000-0005-0000-0000-000019000000}"/>
    <cellStyle name="60% - Accent1" xfId="26" builtinId="32" customBuiltin="1"/>
    <cellStyle name="60% - Accent1 2" xfId="27" xr:uid="{00000000-0005-0000-0000-00001B000000}"/>
    <cellStyle name="60% - Accent2" xfId="28" builtinId="36" customBuiltin="1"/>
    <cellStyle name="60% - Accent2 2" xfId="29" xr:uid="{00000000-0005-0000-0000-00001D000000}"/>
    <cellStyle name="60% - Accent3" xfId="30" builtinId="40" customBuiltin="1"/>
    <cellStyle name="60% - Accent3 2" xfId="31" xr:uid="{00000000-0005-0000-0000-00001F000000}"/>
    <cellStyle name="60% - Accent4" xfId="32" builtinId="44" customBuiltin="1"/>
    <cellStyle name="60% - Accent4 2" xfId="33" xr:uid="{00000000-0005-0000-0000-000021000000}"/>
    <cellStyle name="60% - Accent5" xfId="34" builtinId="48" customBuiltin="1"/>
    <cellStyle name="60% - Accent5 2" xfId="35" xr:uid="{00000000-0005-0000-0000-000023000000}"/>
    <cellStyle name="60% - Accent6" xfId="36" builtinId="52" customBuiltin="1"/>
    <cellStyle name="60% - Accent6 2" xfId="37" xr:uid="{00000000-0005-0000-0000-000025000000}"/>
    <cellStyle name="Accent1" xfId="38" builtinId="29" customBuiltin="1"/>
    <cellStyle name="Accent1 2" xfId="39" xr:uid="{00000000-0005-0000-0000-000027000000}"/>
    <cellStyle name="Accent2" xfId="40" builtinId="33" customBuiltin="1"/>
    <cellStyle name="Accent2 2" xfId="41" xr:uid="{00000000-0005-0000-0000-000029000000}"/>
    <cellStyle name="Accent3" xfId="42" builtinId="37" customBuiltin="1"/>
    <cellStyle name="Accent3 2" xfId="43" xr:uid="{00000000-0005-0000-0000-00002B000000}"/>
    <cellStyle name="Accent4" xfId="44" builtinId="41" customBuiltin="1"/>
    <cellStyle name="Accent4 2" xfId="45" xr:uid="{00000000-0005-0000-0000-00002D000000}"/>
    <cellStyle name="Accent5" xfId="46" builtinId="45" customBuiltin="1"/>
    <cellStyle name="Accent5 2" xfId="47" xr:uid="{00000000-0005-0000-0000-00002F000000}"/>
    <cellStyle name="Accent6" xfId="48" builtinId="49" customBuiltin="1"/>
    <cellStyle name="Accent6 2" xfId="49" xr:uid="{00000000-0005-0000-0000-000031000000}"/>
    <cellStyle name="Bad" xfId="50" builtinId="27" customBuiltin="1"/>
    <cellStyle name="Bad 2" xfId="51" xr:uid="{00000000-0005-0000-0000-000033000000}"/>
    <cellStyle name="Calculation" xfId="52" builtinId="22" customBuiltin="1"/>
    <cellStyle name="Calculation 2" xfId="53" xr:uid="{00000000-0005-0000-0000-000035000000}"/>
    <cellStyle name="Check Cell" xfId="54" builtinId="23" customBuiltin="1"/>
    <cellStyle name="Check Cell 2" xfId="55" xr:uid="{00000000-0005-0000-0000-000037000000}"/>
    <cellStyle name="Comma" xfId="107" builtinId="3"/>
    <cellStyle name="Comma 2" xfId="56" xr:uid="{00000000-0005-0000-0000-000038000000}"/>
    <cellStyle name="Comma 3" xfId="57" xr:uid="{00000000-0005-0000-0000-000039000000}"/>
    <cellStyle name="Comma 3 2" xfId="108" xr:uid="{7621AEE5-1D9C-4F74-BB73-0EAC57868B5D}"/>
    <cellStyle name="Comma 4" xfId="58" xr:uid="{00000000-0005-0000-0000-00003A000000}"/>
    <cellStyle name="Comma 4 2" xfId="109" xr:uid="{202CAE3B-4518-4CD5-8002-CF0DB5380660}"/>
    <cellStyle name="Comma 5" xfId="59" xr:uid="{00000000-0005-0000-0000-00003B000000}"/>
    <cellStyle name="Comma 5 2" xfId="110" xr:uid="{82584A29-87C4-43BA-B3CA-B4B54945BBBA}"/>
    <cellStyle name="Comma 6" xfId="60" xr:uid="{00000000-0005-0000-0000-00003C000000}"/>
    <cellStyle name="Comma 6 2" xfId="111" xr:uid="{87465DE6-8918-489C-8C81-CBBFE44ABA6B}"/>
    <cellStyle name="Comma 7" xfId="61" xr:uid="{00000000-0005-0000-0000-00003D000000}"/>
    <cellStyle name="Currency 2" xfId="62" xr:uid="{00000000-0005-0000-0000-00003E000000}"/>
    <cellStyle name="Currency 2 2" xfId="112" xr:uid="{52C4EC86-5E40-4ECD-9824-A974A5EEBD51}"/>
    <cellStyle name="Currency 3" xfId="63" xr:uid="{00000000-0005-0000-0000-00003F000000}"/>
    <cellStyle name="Currency 3 2" xfId="113" xr:uid="{83DBC15D-3057-447C-89F5-26616D93B02F}"/>
    <cellStyle name="Currency 4" xfId="64" xr:uid="{00000000-0005-0000-0000-000040000000}"/>
    <cellStyle name="Currency 4 2" xfId="114" xr:uid="{5481448A-E3AF-4E4F-9976-893B483FF9E1}"/>
    <cellStyle name="Explanatory Text" xfId="65" builtinId="53" customBuiltin="1"/>
    <cellStyle name="Explanatory Text 2" xfId="66" xr:uid="{00000000-0005-0000-0000-000042000000}"/>
    <cellStyle name="Good" xfId="67" builtinId="26" customBuiltin="1"/>
    <cellStyle name="Good 2" xfId="68" xr:uid="{00000000-0005-0000-0000-000044000000}"/>
    <cellStyle name="Heading 1" xfId="69" builtinId="16" customBuiltin="1"/>
    <cellStyle name="Heading 1 2" xfId="70" xr:uid="{00000000-0005-0000-0000-000046000000}"/>
    <cellStyle name="Heading 2" xfId="71" builtinId="17" customBuiltin="1"/>
    <cellStyle name="Heading 2 2" xfId="72" xr:uid="{00000000-0005-0000-0000-000048000000}"/>
    <cellStyle name="Heading 3" xfId="73" builtinId="18" customBuiltin="1"/>
    <cellStyle name="Heading 3 2" xfId="74" xr:uid="{00000000-0005-0000-0000-00004A000000}"/>
    <cellStyle name="Heading 4" xfId="75" builtinId="19" customBuiltin="1"/>
    <cellStyle name="Heading 4 2" xfId="76" xr:uid="{00000000-0005-0000-0000-00004C000000}"/>
    <cellStyle name="Input" xfId="77" builtinId="20" customBuiltin="1"/>
    <cellStyle name="Input 2" xfId="78" xr:uid="{00000000-0005-0000-0000-00004E000000}"/>
    <cellStyle name="Linked Cell" xfId="79" builtinId="24" customBuiltin="1"/>
    <cellStyle name="Linked Cell 2" xfId="80" xr:uid="{00000000-0005-0000-0000-000050000000}"/>
    <cellStyle name="Neutral" xfId="81" builtinId="28" customBuiltin="1"/>
    <cellStyle name="Neutral 2" xfId="82" xr:uid="{00000000-0005-0000-0000-000052000000}"/>
    <cellStyle name="Normal" xfId="0" builtinId="0"/>
    <cellStyle name="Normal 2" xfId="83" xr:uid="{00000000-0005-0000-0000-000054000000}"/>
    <cellStyle name="Normal 2 2" xfId="84" xr:uid="{00000000-0005-0000-0000-000055000000}"/>
    <cellStyle name="Normal 2_AFE201112_LO3_JZH_1_GO_v2" xfId="85" xr:uid="{00000000-0005-0000-0000-000056000000}"/>
    <cellStyle name="Normal 3" xfId="86" xr:uid="{00000000-0005-0000-0000-000057000000}"/>
    <cellStyle name="Normal 4" xfId="87" xr:uid="{00000000-0005-0000-0000-000058000000}"/>
    <cellStyle name="Normal 5" xfId="105" xr:uid="{AA942E21-827A-4DB0-82AF-44538EDEAB00}"/>
    <cellStyle name="Normal 5 2" xfId="119" xr:uid="{62E6BF57-E42A-401C-ADA0-009B81EA7EFE}"/>
    <cellStyle name="Normal 5 3" xfId="122" xr:uid="{D2054E9D-ABE3-4B11-AEB5-FC289969F285}"/>
    <cellStyle name="Normal 5 4" xfId="124" xr:uid="{44742190-EB13-4F5F-A321-6EE63AC8FA1E}"/>
    <cellStyle name="Normal 6" xfId="106" xr:uid="{04C0CDEB-5123-4201-9032-23340C2F1BB3}"/>
    <cellStyle name="Normal 6 2" xfId="120" xr:uid="{99F3FE95-C814-491C-8991-A46B3C4D8D7F}"/>
    <cellStyle name="Normal 6 3" xfId="121" xr:uid="{FC7A31AF-760A-409E-B64C-247B5857C595}"/>
    <cellStyle name="Note" xfId="88" builtinId="10" customBuiltin="1"/>
    <cellStyle name="Note 2" xfId="89" xr:uid="{00000000-0005-0000-0000-00005A000000}"/>
    <cellStyle name="Output" xfId="90" builtinId="21" customBuiltin="1"/>
    <cellStyle name="Output 2" xfId="91" xr:uid="{00000000-0005-0000-0000-00005C000000}"/>
    <cellStyle name="Percent 2" xfId="92" xr:uid="{00000000-0005-0000-0000-00005D000000}"/>
    <cellStyle name="Percent 3" xfId="93" xr:uid="{00000000-0005-0000-0000-00005E000000}"/>
    <cellStyle name="Percent 3 2" xfId="115" xr:uid="{134A39CE-D492-4F6A-B515-3286B87EAAD1}"/>
    <cellStyle name="Percent 4" xfId="94" xr:uid="{00000000-0005-0000-0000-00005F000000}"/>
    <cellStyle name="Percent 4 2" xfId="116" xr:uid="{FE1AD74E-7C3E-4D3A-8599-DE4F64C9FC66}"/>
    <cellStyle name="Percent 5" xfId="95" xr:uid="{00000000-0005-0000-0000-000060000000}"/>
    <cellStyle name="Percent 5 2" xfId="117" xr:uid="{7BB1490C-3470-4499-9542-06243BCBA1CA}"/>
    <cellStyle name="Percent 6" xfId="96" xr:uid="{00000000-0005-0000-0000-000061000000}"/>
    <cellStyle name="Percent 6 2" xfId="118" xr:uid="{EBBE0127-BAC8-4940-A543-7B275E9DA161}"/>
    <cellStyle name="Percent 7" xfId="104" xr:uid="{00000000-0005-0000-0000-000062000000}"/>
    <cellStyle name="Percent 8" xfId="123" xr:uid="{7BED8E63-C4C0-47F7-BC02-E210DEE5CDB5}"/>
    <cellStyle name="Title" xfId="97" builtinId="15" customBuiltin="1"/>
    <cellStyle name="Title 2" xfId="98" xr:uid="{00000000-0005-0000-0000-000064000000}"/>
    <cellStyle name="Total" xfId="99" builtinId="25" customBuiltin="1"/>
    <cellStyle name="Total 2" xfId="100" xr:uid="{00000000-0005-0000-0000-000066000000}"/>
    <cellStyle name="Warning Text" xfId="101" builtinId="11" customBuiltin="1"/>
    <cellStyle name="Warning Text 2" xfId="102" xr:uid="{00000000-0005-0000-0000-000068000000}"/>
  </cellStyles>
  <dxfs count="0"/>
  <tableStyles count="0" defaultTableStyle="TableStyleMedium9" defaultPivotStyle="PivotStyleLight16"/>
  <colors>
    <mruColors>
      <color rgb="FFFF99CC"/>
      <color rgb="FF33CC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rrent%20Projects\Writing%20and%20Grading%20Work%20Folder\Grading\Grading%20Rubric%20Fall%202021%20ERM%20GH%20Q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won\Downloads\BigBen_Financials-2020%20updated_1.26.20%20ERMCo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4f826691a47be37/_Volunteer/Financials_2021/2021%20SL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Qxt"/>
      <sheetName val="Q7 (b)"/>
      <sheetName val="Syllabus List"/>
      <sheetName val="Core List"/>
    </sheetNames>
    <sheetDataSet>
      <sheetData sheetId="0"/>
      <sheetData sheetId="1">
        <row r="9">
          <cell r="B9" t="str">
            <v>GH-13</v>
          </cell>
        </row>
        <row r="10">
          <cell r="B10" t="str">
            <v>GH-14</v>
          </cell>
        </row>
        <row r="11">
          <cell r="B11" t="e">
            <v>#N/A</v>
          </cell>
        </row>
        <row r="12">
          <cell r="B12" t="e">
            <v>#N/A</v>
          </cell>
        </row>
        <row r="13">
          <cell r="B13" t="e">
            <v>#N/A</v>
          </cell>
        </row>
        <row r="14">
          <cell r="B14" t="e">
            <v>#N/A</v>
          </cell>
        </row>
        <row r="15">
          <cell r="B15" t="e">
            <v>#N/A</v>
          </cell>
        </row>
        <row r="16">
          <cell r="B16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/>
      <sheetData sheetId="3">
        <row r="4">
          <cell r="B4" t="str">
            <v>A New Approach to Managing Operational Risk, Ch. 8 (LO 1)</v>
          </cell>
        </row>
        <row r="5">
          <cell r="B5" t="str">
            <v>Economic Scenario Generators: A Practical Guide, p. 7-17 (pp. 97-112 background only) (LO 1)</v>
          </cell>
        </row>
        <row r="6">
          <cell r="B6" t="str">
            <v>Embedding Cyber Risk in Risk Management: An Insurer’s Perspective, pp. 12-15 of Cybersecurity: Impact on Insurance Business and Operations (LO 1)</v>
          </cell>
        </row>
        <row r="7">
          <cell r="B7" t="str">
            <v>End to End Assumption Documentation Practices, Product Matters, July 2016 (LO 1)</v>
          </cell>
        </row>
        <row r="8">
          <cell r="B8" t="str">
            <v>ERM-101-12: Measurement and Modeling of Dependencies in Economic Capital (Ch 3-5) (LO 1)</v>
          </cell>
        </row>
        <row r="9">
          <cell r="B9" t="str">
            <v>ERM-102-12: Value-at-Risk:  Evolution, Deficiencies, and Alternatives (LO 1)</v>
          </cell>
        </row>
        <row r="10">
          <cell r="B10" t="str">
            <v>ERM-103-12: Basel Committee - Developments in Modelling Risk Aggregation, pages 72-89 (Excluding Section G.2) (LO 1)</v>
          </cell>
        </row>
        <row r="11">
          <cell r="B11" t="str">
            <v>ERM-104-12: Study Note on Parameter Risk, Venter and Sahasrabuddhe (Except Section 3) (LO 1)</v>
          </cell>
        </row>
        <row r="12">
          <cell r="B12" t="str">
            <v>ERM-106-12: Economic Capital-Practical Considerations-Milliman (LO 1)</v>
          </cell>
        </row>
        <row r="13">
          <cell r="B13" t="str">
            <v>ERM-107-12: Strategic Risk Management Practice, Anderson and Schroder, 2010 Ch. 7  Strategic Risk Analysis (LO 1)</v>
          </cell>
        </row>
        <row r="14">
          <cell r="B14" t="str">
            <v>ERM-110-12: Derivatives: Practice and Principles, Recommendations 9-24 and Section III (LO 1)</v>
          </cell>
        </row>
        <row r="15">
          <cell r="B15" t="str">
            <v>ERM-112-12: Revisiting the Role of Insurance Company ALM within a Risk Management Framework (LO 1)</v>
          </cell>
        </row>
        <row r="16">
          <cell r="B16" t="str">
            <v>ERM-115-13: Creating an Understanding of Special Purpose Vehicles, PWC (LO 1)</v>
          </cell>
        </row>
        <row r="17">
          <cell r="B17" t="str">
            <v>ERM-119-14: Aggregation of risks and Allocation of Capital (Sections 4-7 Excluding 6.3) (LO 1)</v>
          </cell>
        </row>
        <row r="18">
          <cell r="B18" t="str">
            <v>ERM-120-14: IAA Note on Stress Testing and Scenario Analysis (pp. 1-6 and 14-17 and 19-25) (LO 1)</v>
          </cell>
        </row>
        <row r="19">
          <cell r="B19" t="str">
            <v>ERM-122-16: Chapter 1 of Captives and the Management of Risk, 3rd Edition, Kate Westover (LO 1)</v>
          </cell>
        </row>
        <row r="20">
          <cell r="B20" t="str">
            <v>ERM-124-15: Counterparty Credit Risk, First Edition, Jon Gregory, Chapter 2: Defining Counterparty Credit Risk (LO 1)</v>
          </cell>
        </row>
        <row r="21">
          <cell r="B21" t="str">
            <v>ERM-128-17: The Breadth and Scope of the Global Reinsurance Market and the Critical Role Such Market Plays in Supporting Insurance in the United States, Ch. III, IV, and VI (LO 1)</v>
          </cell>
        </row>
        <row r="22">
          <cell r="B22" t="str">
            <v>ERM-129-18: AAA PBR Checklist - Assumptions Setting (Section C) (LO 1)</v>
          </cell>
        </row>
        <row r="23">
          <cell r="B23" t="str">
            <v>ERM-130-18: AAA Model Governance Practice Note  (LO 1)</v>
          </cell>
        </row>
        <row r="24">
          <cell r="B24" t="str">
            <v>ERM-131-18: Leveraging COSO Across The Three Lines Of Defenses (LO 1)</v>
          </cell>
        </row>
        <row r="25">
          <cell r="B25" t="str">
            <v>ERM-133-19: Emerging Risks and Enterprise Risk Management (pp. 2-6) (LO 1)</v>
          </cell>
        </row>
        <row r="26">
          <cell r="B26" t="str">
            <v>ERM-134-19: Group Insurance, Skwire, 2016, Ch. 39: Risk Based Capital Formulas (LO 1)</v>
          </cell>
        </row>
        <row r="27">
          <cell r="B27" t="str">
            <v>ERM-135-20: Risk Management and the Rating Process for Insurance Companies  by A.M. Best (LO 1)</v>
          </cell>
        </row>
        <row r="28">
          <cell r="B28" t="str">
            <v>ERM-136-20: Managing Liquidity Risk: Industry practices and recommendations for CROs (excluding Ch. 4)  (LO 1)</v>
          </cell>
        </row>
        <row r="29">
          <cell r="B29" t="str">
            <v>ERM-137-20: ORSA and the Regulator by AAA (LO 1)</v>
          </cell>
        </row>
        <row r="30">
          <cell r="B30" t="str">
            <v>ERM-138-20: Quantitative Enterprise Risk Management by Mary Hardy, Chapter 6: Extreme Value Theories (LO 1)</v>
          </cell>
        </row>
        <row r="31">
          <cell r="B31" t="str">
            <v>ERM-139-20: Quantitative Enterprise Risk Management by Mary Hardy, Chapter 7: Copulas (LO 1)</v>
          </cell>
        </row>
        <row r="32">
          <cell r="B32" t="str">
            <v>ERM-140-20: Risk Adjustments for Insurance Contracts under IFRS 17: Chapter 3: Risk Adjustment Techniques &amp; Chapter 7: Validation Of Risk Adjustments (LO 1)</v>
          </cell>
        </row>
        <row r="33">
          <cell r="B33" t="str">
            <v>ERM-141-20: Ch. 9: Risk Management, section 5 of Managing Investment Portfolios, Maginn and Tuttle, 3rd Edition, 2007 (LO 1)</v>
          </cell>
        </row>
        <row r="34">
          <cell r="B34" t="str">
            <v>ERM-142-20: Data Quality is the Biggest Challenge (LO 1)</v>
          </cell>
        </row>
        <row r="35">
          <cell r="B35" t="str">
            <v>ERM-143-20: Internal Controls Toolkit, Doxey, Ch. 1, pp. 11-17 &amp; 27-35 (LO 1)</v>
          </cell>
        </row>
        <row r="36">
          <cell r="B36" t="str">
            <v>ERM-144-20: Ch. 13: Asset Liability Management Techniques and Practices for Insurance Companies, IAA Risk Book (LO 1)</v>
          </cell>
        </row>
        <row r="37">
          <cell r="B37" t="str">
            <v>ERM-702-12: IAA Note on ERM for Capital and Solvency Purposes in the Insurance Industry, Pages 9–38 (LO 1)</v>
          </cell>
        </row>
        <row r="38">
          <cell r="B38" t="str">
            <v>Financial Enterprise Risk Management, Sweeting, 2011, Ch. 8  Risk Identification (LO 1)</v>
          </cell>
        </row>
        <row r="39">
          <cell r="B39" t="str">
            <v>Financial Enterprise Risk Management, Sweeting, 2011, Ch. 14  Quantifying Particular Risks (LO 1)</v>
          </cell>
        </row>
        <row r="40">
          <cell r="B40" t="str">
            <v>Financial Enterprise Risk Management, Sweeting, 2011 Ch. 16  Responses to Risk (LO 1)</v>
          </cell>
        </row>
        <row r="41">
          <cell r="B41" t="str">
            <v>Modeling Tail Behavior with Extreme Value Theory, Risk Management, Sept 2009 (LO 1)</v>
          </cell>
        </row>
        <row r="42">
          <cell r="B42" t="str">
            <v>National Risk Management A Practical ERM Approach for Federal Governments, pp. 11-22 (LO 1)</v>
          </cell>
        </row>
        <row r="43">
          <cell r="B43" t="str">
            <v>Parameter Uncertainty, CAS, CIA and SOA, 2017 (LO 1)</v>
          </cell>
        </row>
        <row r="44">
          <cell r="B44" t="str">
            <v>Risk Appetite: Linkage with Strategic Planning Report  (LO 1)</v>
          </cell>
        </row>
        <row r="45">
          <cell r="B45" t="str">
            <v>Value-at- Risk, Third Edition, The New Benchmark for Managing Financial Risk,  Jorion Ch. 7  Portfolio Risk: Analytical Methods (LO 1)</v>
          </cell>
        </row>
        <row r="46">
          <cell r="B46" t="str">
            <v>Value-at- Risk, Third Edition, The New Benchmark for Managing Financial Risk,  Jorion Ch. 9  Forecasting Risk and Correlations (LO 1)</v>
          </cell>
        </row>
        <row r="47">
          <cell r="B47" t="str">
            <v>Value-at- Risk, Third Edition, The New Benchmark for Managing Financial Risk,  Jorion Ch. 12  Monte Carlo Methods (LO 1)</v>
          </cell>
        </row>
        <row r="48">
          <cell r="B48" t="str">
            <v>Value-at- Risk, Third Edition, The New Benchmark for Managing Financial Risk,  Jorion Ch. 13  Liquidity Risk (Except section 13.4) (LO 1)</v>
          </cell>
        </row>
        <row r="49">
          <cell r="B49" t="str">
            <v>Value-at- Risk, Third Edition, The New Benchmark for Managing Financial Risk,  Jorion Ch. 18  Credit Risk Management (LO 1)</v>
          </cell>
        </row>
        <row r="50">
          <cell r="B50" t="str">
            <v>Not in Use</v>
          </cell>
        </row>
        <row r="51">
          <cell r="B51" t="str">
            <v>A New Approach to Managing Operational Risk, Ch. 8 (LO 2)</v>
          </cell>
        </row>
        <row r="52">
          <cell r="B52" t="str">
            <v>Economic Scenario Generators: A Practical Guide, p. 7-17 (pp. 97-112 background only) (LO 2)</v>
          </cell>
        </row>
        <row r="53">
          <cell r="B53" t="str">
            <v>Embedding Cyber Risk in Risk Management: An Insurer’s Perspective, pp. 12-15 of Cybersecurity: Impact on Insurance Business and Operations (LO 2)</v>
          </cell>
        </row>
        <row r="54">
          <cell r="B54" t="str">
            <v>End to End Assumption Documentation Practices, Product Matters, July 2016 (LO 2)</v>
          </cell>
        </row>
        <row r="55">
          <cell r="B55" t="str">
            <v>ERM-101-12: Measurement and Modeling of Dependencies in Economic Capital (Ch 3-5) (LO 2)</v>
          </cell>
        </row>
        <row r="56">
          <cell r="B56" t="str">
            <v>ERM-102-12: Value-at-Risk:  Evolution, Deficiencies, and Alternatives (LO 2)</v>
          </cell>
        </row>
        <row r="57">
          <cell r="B57" t="str">
            <v>ERM-103-12: Basel Committee - Developments in Modelling Risk Aggregation, pages 72-89 (Excluding Section G.2) (LO 2)</v>
          </cell>
        </row>
        <row r="58">
          <cell r="B58" t="str">
            <v>ERM-104-12: Study Note on Parameter Risk, Venter and Sahasrabuddhe (Except Section 3) (LO 2)</v>
          </cell>
        </row>
        <row r="59">
          <cell r="B59" t="str">
            <v>ERM-106-12: Economic Capital-Practical Considerations-Milliman (LO 2)</v>
          </cell>
        </row>
        <row r="60">
          <cell r="B60" t="str">
            <v>ERM-107-12: Strategic Risk Management Practice, Anderson and Schroder, 2010 Ch. 7  Strategic Risk Analysis (LO 2)</v>
          </cell>
        </row>
        <row r="61">
          <cell r="B61" t="str">
            <v>ERM-110-12: Derivatives: Practice and Principles, Recommendations 9-24 and Section III (LO 2)</v>
          </cell>
        </row>
        <row r="62">
          <cell r="B62" t="str">
            <v>ERM-112-12: Revisiting the Role of Insurance Company ALM within a Risk Management Framework (LO 2)</v>
          </cell>
        </row>
        <row r="63">
          <cell r="B63" t="str">
            <v>ERM-115-13: Creating an Understanding of Special Purpose Vehicles, PWC (LO 2)</v>
          </cell>
        </row>
        <row r="64">
          <cell r="B64" t="str">
            <v>ERM-119-14: Aggregation of risks and Allocation of Capital (Sections 4-7 Excluding 6.3) (LO 2)</v>
          </cell>
        </row>
        <row r="65">
          <cell r="B65" t="str">
            <v>ERM-120-14: IAA Note on Stress Testing and Scenario Analysis (pp. 1-6 and 14-17 and 19-25) (LO 2)</v>
          </cell>
        </row>
        <row r="66">
          <cell r="B66" t="str">
            <v>ERM-122-16: Chapter 1 of Captives and the Management of Risk, 3rd Edition, Kate Westover (LO 2)</v>
          </cell>
        </row>
        <row r="67">
          <cell r="B67" t="str">
            <v>ERM-124-15: Counterparty Credit Risk, First Edition, Jon Gregory, Chapter 2: Defining Counterparty Credit Risk (LO 2)</v>
          </cell>
        </row>
        <row r="68">
          <cell r="B68" t="str">
            <v>ERM-128-17: The Breadth and Scope of the Global Reinsurance Market and the Critical Role Such Market Plays in Supporting Insurance in the United States, Ch. III, IV, and VI (LO 2)</v>
          </cell>
        </row>
        <row r="69">
          <cell r="B69" t="str">
            <v>ERM-129-18: AAA PBR Checklist - Assumptions Setting (Section C) (LO 2)</v>
          </cell>
        </row>
        <row r="70">
          <cell r="B70" t="str">
            <v>ERM-130-18: AAA Model Governance Practice Note  (LO 2)</v>
          </cell>
        </row>
        <row r="71">
          <cell r="B71" t="str">
            <v>ERM-131-18: Leveraging COSO Across The Three Lines Of Defenses (LO 2)</v>
          </cell>
        </row>
        <row r="72">
          <cell r="B72" t="str">
            <v>ERM-133-19: Emerging Risks and Enterprise Risk Management (pp. 2-6) (LO 2)</v>
          </cell>
        </row>
        <row r="73">
          <cell r="B73" t="str">
            <v>ERM-134-19: Group Insurance, Skwire, 2016, Ch. 39: Risk Based Capital Formulas (LO 2)</v>
          </cell>
        </row>
        <row r="74">
          <cell r="B74" t="str">
            <v>ERM-135-20: Risk Management and the Rating Process for Insurance Companies  by A.M. Best (LO 2)</v>
          </cell>
        </row>
        <row r="75">
          <cell r="B75" t="str">
            <v>ERM-136-20: Managing Liquidity Risk: Industry practices and recommendations for CROs (excluding Ch. 4)  (LO 2)</v>
          </cell>
        </row>
        <row r="76">
          <cell r="B76" t="str">
            <v>ERM-137-20: ORSA and the Regulator by AAA (LO 2)</v>
          </cell>
        </row>
        <row r="77">
          <cell r="B77" t="str">
            <v>ERM-138-20: Quantitative Enterprise Risk Management by Mary Hardy, Chapter 6: Extreme Value Theories (LO 2)</v>
          </cell>
        </row>
        <row r="78">
          <cell r="B78" t="str">
            <v>ERM-139-20: Quantitative Enterprise Risk Management by Mary Hardy, Chapter 7: Copulas (LO 2)</v>
          </cell>
        </row>
        <row r="79">
          <cell r="B79" t="str">
            <v>ERM-140-20: Risk Adjustments for Insurance Contracts under IFRS 17: Chapter 3: Risk Adjustment Techniques &amp; Chapter 7: Validation Of Risk Adjustments (LO 2)</v>
          </cell>
        </row>
        <row r="80">
          <cell r="B80" t="str">
            <v>ERM-141-20: Ch. 9: Risk Management, section 5 of Managing Investment Portfolios, Maginn and Tuttle, 3rd Edition, 2007 (LO 2)</v>
          </cell>
        </row>
        <row r="81">
          <cell r="B81" t="str">
            <v>ERM-142-20: Data Quality is the Biggest Challenge (LO 2)</v>
          </cell>
        </row>
        <row r="82">
          <cell r="B82" t="str">
            <v>ERM-143-20: Internal Controls Toolkit, Doxey, Ch. 1, pp. 11-17 &amp; 27-35 (LO 2)</v>
          </cell>
        </row>
        <row r="83">
          <cell r="B83" t="str">
            <v>ERM-144-20: Ch. 13: Asset Liability Management Techniques and Practices for Insurance Companies, IAA Risk Book (LO 2)</v>
          </cell>
        </row>
        <row r="84">
          <cell r="B84" t="str">
            <v>ERM-702-12: IAA Note on ERM for Capital and Solvency Purposes in the Insurance Industry, Pages 9–38 (LO 2)</v>
          </cell>
        </row>
        <row r="85">
          <cell r="B85" t="str">
            <v>Financial Enterprise Risk Management, Sweeting, 2011, Ch. 8  Risk Identification (LO 2)</v>
          </cell>
        </row>
        <row r="86">
          <cell r="B86" t="str">
            <v>Financial Enterprise Risk Management, Sweeting, 2011, Ch. 14  Quantifying Particular Risks (LO 2)</v>
          </cell>
        </row>
        <row r="87">
          <cell r="B87" t="str">
            <v>Financial Enterprise Risk Management, Sweeting, 2011 Ch. 16  Responses to Risk (LO 2)</v>
          </cell>
        </row>
        <row r="88">
          <cell r="B88" t="str">
            <v>Modeling Tail Behavior with Extreme Value Theory, Risk Management, Sept 2009 (LO 2)</v>
          </cell>
        </row>
        <row r="89">
          <cell r="B89" t="str">
            <v>National Risk Management A Practical ERM Approach for Federal Governments, pp. 11-22 (LO 2)</v>
          </cell>
        </row>
        <row r="90">
          <cell r="B90" t="str">
            <v>Parameter Uncertainty, CAS, CIA and SOA, 2017 (LO 2)</v>
          </cell>
        </row>
        <row r="91">
          <cell r="B91" t="str">
            <v>Risk Appetite: Linkage with Strategic Planning Report  (LO 2)</v>
          </cell>
        </row>
        <row r="92">
          <cell r="B92" t="str">
            <v>Value-at- Risk, Third Edition, The New Benchmark for Managing Financial Risk,  Jorion Ch. 7  Portfolio Risk: Analytical Methods (LO 2)</v>
          </cell>
        </row>
        <row r="93">
          <cell r="B93" t="str">
            <v>Value-at- Risk, Third Edition, The New Benchmark for Managing Financial Risk,  Jorion Ch. 9  Forecasting Risk and Correlations (LO 2)</v>
          </cell>
        </row>
        <row r="94">
          <cell r="B94" t="str">
            <v>Value-at- Risk, Third Edition, The New Benchmark for Managing Financial Risk,  Jorion Ch. 12  Monte Carlo Methods (LO 2)</v>
          </cell>
        </row>
        <row r="95">
          <cell r="B95" t="str">
            <v>Value-at- Risk, Third Edition, The New Benchmark for Managing Financial Risk,  Jorion Ch. 13  Liquidity Risk (Except section 13.4) (LO 2)</v>
          </cell>
        </row>
        <row r="96">
          <cell r="B96" t="str">
            <v>Value-at- Risk, Third Edition, The New Benchmark for Managing Financial Risk,  Jorion Ch. 18  Credit Risk Management (LO 2)</v>
          </cell>
        </row>
        <row r="97">
          <cell r="B97" t="str">
            <v>Not in Use</v>
          </cell>
        </row>
        <row r="98">
          <cell r="B98" t="str">
            <v>A New Approach to Managing Operational Risk, Ch. 8 (LO 3)</v>
          </cell>
        </row>
        <row r="99">
          <cell r="B99" t="str">
            <v>Economic Scenario Generators: A Practical Guide, p. 7-17 (pp. 97-112 background only) (LO 3)</v>
          </cell>
        </row>
        <row r="100">
          <cell r="B100" t="str">
            <v>Embedding Cyber Risk in Risk Management: An Insurer’s Perspective, pp. 12-15 of Cybersecurity: Impact on Insurance Business and Operations (LO 3)</v>
          </cell>
        </row>
        <row r="101">
          <cell r="B101" t="str">
            <v>End to End Assumption Documentation Practices, Product Matters, July 2016 (LO 3)</v>
          </cell>
        </row>
        <row r="102">
          <cell r="B102" t="str">
            <v>ERM-101-12: Measurement and Modeling of Dependencies in Economic Capital (Ch 3-5) (LO 3)</v>
          </cell>
        </row>
        <row r="103">
          <cell r="B103" t="str">
            <v>ERM-102-12: Value-at-Risk:  Evolution, Deficiencies, and Alternatives (LO 3)</v>
          </cell>
        </row>
        <row r="104">
          <cell r="B104" t="str">
            <v>ERM-103-12: Basel Committee - Developments in Modelling Risk Aggregation, pages 72-89 (Excluding Section G.2) (LO 3)</v>
          </cell>
        </row>
        <row r="105">
          <cell r="B105" t="str">
            <v>ERM-104-12: Study Note on Parameter Risk, Venter and Sahasrabuddhe (Except Section 3) (LO 3)</v>
          </cell>
        </row>
        <row r="106">
          <cell r="B106" t="str">
            <v>ERM-106-12: Economic Capital-Practical Considerations-Milliman (LO 3)</v>
          </cell>
        </row>
        <row r="107">
          <cell r="B107" t="str">
            <v>ERM-107-12: Strategic Risk Management Practice, Anderson and Schroder, 2010 Ch. 7  Strategic Risk Analysis (LO 3)</v>
          </cell>
        </row>
        <row r="108">
          <cell r="B108" t="str">
            <v>ERM-110-12: Derivatives: Practice and Principles, Recommendations 9-24 and Section III (LO 3)</v>
          </cell>
        </row>
        <row r="109">
          <cell r="B109" t="str">
            <v>ERM-112-12: Revisiting the Role of Insurance Company ALM within a Risk Management Framework (LO 3)</v>
          </cell>
        </row>
        <row r="110">
          <cell r="B110" t="str">
            <v>ERM-115-13: Creating an Understanding of Special Purpose Vehicles, PWC (LO 3)</v>
          </cell>
        </row>
        <row r="111">
          <cell r="B111" t="str">
            <v>ERM-119-14: Aggregation of risks and Allocation of Capital (Sections 4-7 Excluding 6.3) (LO 3)</v>
          </cell>
        </row>
        <row r="112">
          <cell r="B112" t="str">
            <v>ERM-120-14: IAA Note on Stress Testing and Scenario Analysis (pp. 1-6 and 14-17 and 19-25) (LO 3)</v>
          </cell>
        </row>
        <row r="113">
          <cell r="B113" t="str">
            <v>ERM-122-16: Chapter 1 of Captives and the Management of Risk, 3rd Edition, Kate Westover (LO 3)</v>
          </cell>
        </row>
        <row r="114">
          <cell r="B114" t="str">
            <v>ERM-124-15: Counterparty Credit Risk, First Edition, Jon Gregory, Chapter 2: Defining Counterparty Credit Risk (LO 3)</v>
          </cell>
        </row>
        <row r="115">
          <cell r="B115" t="str">
            <v>ERM-128-17: The Breadth and Scope of the Global Reinsurance Market and the Critical Role Such Market Plays in Supporting Insurance in the United States, Ch. III, IV, and VI (LO 3)</v>
          </cell>
        </row>
        <row r="116">
          <cell r="B116" t="str">
            <v>ERM-129-18: AAA PBR Checklist - Assumptions Setting (Section C) (LO 3)</v>
          </cell>
        </row>
        <row r="117">
          <cell r="B117" t="str">
            <v>ERM-130-18: AAA Model Governance Practice Note  (LO 3)</v>
          </cell>
        </row>
        <row r="118">
          <cell r="B118" t="str">
            <v>ERM-131-18: Leveraging COSO Across The Three Lines Of Defenses (LO 3)</v>
          </cell>
        </row>
        <row r="119">
          <cell r="B119" t="str">
            <v>ERM-133-19: Emerging Risks and Enterprise Risk Management (pp. 2-6) (LO 3)</v>
          </cell>
        </row>
        <row r="120">
          <cell r="B120" t="str">
            <v>ERM-134-19: Group Insurance, Skwire, 2016, Ch. 39: Risk Based Capital Formulas (LO 3)</v>
          </cell>
        </row>
        <row r="121">
          <cell r="B121" t="str">
            <v>ERM-135-20: Risk Management and the Rating Process for Insurance Companies  by A.M. Best (LO 3)</v>
          </cell>
        </row>
        <row r="122">
          <cell r="B122" t="str">
            <v>ERM-136-20: Managing Liquidity Risk: Industry practices and recommendations for CROs (excluding Ch. 4)  (LO 3)</v>
          </cell>
        </row>
        <row r="123">
          <cell r="B123" t="str">
            <v>ERM-137-20: ORSA and the Regulator by AAA (LO 3)</v>
          </cell>
        </row>
        <row r="124">
          <cell r="B124" t="str">
            <v>ERM-138-20: Quantitative Enterprise Risk Management by Mary Hardy, Chapter 6: Extreme Value Theories (LO 3)</v>
          </cell>
        </row>
        <row r="125">
          <cell r="B125" t="str">
            <v>ERM-139-20: Quantitative Enterprise Risk Management by Mary Hardy, Chapter 7: Copulas (LO 3)</v>
          </cell>
        </row>
        <row r="126">
          <cell r="B126" t="str">
            <v>ERM-140-20: Risk Adjustments for Insurance Contracts under IFRS 17: Chapter 3: Risk Adjustment Techniques &amp; Chapter 7: Validation Of Risk Adjustments (LO 3)</v>
          </cell>
        </row>
        <row r="127">
          <cell r="B127" t="str">
            <v>ERM-141-20: Ch. 9: Risk Management, section 5 of Managing Investment Portfolios, Maginn and Tuttle, 3rd Edition, 2007 (LO 3)</v>
          </cell>
        </row>
        <row r="128">
          <cell r="B128" t="str">
            <v>ERM-142-20: Data Quality is the Biggest Challenge (LO 3)</v>
          </cell>
        </row>
        <row r="129">
          <cell r="B129" t="str">
            <v>ERM-143-20: Internal Controls Toolkit, Doxey, Ch. 1, pp. 11-17 &amp; 27-35 (LO 3)</v>
          </cell>
        </row>
        <row r="130">
          <cell r="B130" t="str">
            <v>ERM-144-20: Ch. 13: Asset Liability Management Techniques and Practices for Insurance Companies, IAA Risk Book (LO 3)</v>
          </cell>
        </row>
        <row r="131">
          <cell r="B131" t="str">
            <v>ERM-702-12: IAA Note on ERM for Capital and Solvency Purposes in the Insurance Industry, Pages 9–38 (LO 3)</v>
          </cell>
        </row>
        <row r="132">
          <cell r="B132" t="str">
            <v>Financial Enterprise Risk Management, Sweeting, 2011, Ch. 8  Risk Identification (LO 3)</v>
          </cell>
        </row>
        <row r="133">
          <cell r="B133" t="str">
            <v>Financial Enterprise Risk Management, Sweeting, 2011, Ch. 14  Quantifying Particular Risks (LO 3)</v>
          </cell>
        </row>
        <row r="134">
          <cell r="B134" t="str">
            <v>Financial Enterprise Risk Management, Sweeting, 2011 Ch. 16  Responses to Risk (LO 3)</v>
          </cell>
        </row>
        <row r="135">
          <cell r="B135" t="str">
            <v>Modeling Tail Behavior with Extreme Value Theory, Risk Management, Sept 2009 (LO 3)</v>
          </cell>
        </row>
        <row r="136">
          <cell r="B136" t="str">
            <v>National Risk Management A Practical ERM Approach for Federal Governments, pp. 11-22 (LO 3)</v>
          </cell>
        </row>
        <row r="137">
          <cell r="B137" t="str">
            <v>Parameter Uncertainty, CAS, CIA and SOA, 2017 (LO 3)</v>
          </cell>
        </row>
        <row r="138">
          <cell r="B138" t="str">
            <v>Risk Appetite: Linkage with Strategic Planning Report  (LO 3)</v>
          </cell>
        </row>
        <row r="139">
          <cell r="B139" t="str">
            <v>Value-at- Risk, Third Edition, The New Benchmark for Managing Financial Risk,  Jorion Ch. 7  Portfolio Risk: Analytical Methods (LO 3)</v>
          </cell>
        </row>
        <row r="140">
          <cell r="B140" t="str">
            <v>Value-at- Risk, Third Edition, The New Benchmark for Managing Financial Risk,  Jorion Ch. 9  Forecasting Risk and Correlations (LO 3)</v>
          </cell>
        </row>
        <row r="141">
          <cell r="B141" t="str">
            <v>Value-at- Risk, Third Edition, The New Benchmark for Managing Financial Risk,  Jorion Ch. 12  Monte Carlo Methods (LO 3)</v>
          </cell>
        </row>
        <row r="142">
          <cell r="B142" t="str">
            <v>Value-at- Risk, Third Edition, The New Benchmark for Managing Financial Risk,  Jorion Ch. 13  Liquidity Risk (Except section 13.4) (LO 3)</v>
          </cell>
        </row>
        <row r="143">
          <cell r="B143" t="str">
            <v>Value-at- Risk, Third Edition, The New Benchmark for Managing Financial Risk,  Jorion Ch. 18  Credit Risk Management (LO 3)</v>
          </cell>
        </row>
        <row r="144">
          <cell r="B144" t="str">
            <v>Not in Use</v>
          </cell>
        </row>
        <row r="145">
          <cell r="B145" t="str">
            <v>A New Approach to Managing Operational Risk, Ch. 8 (LO 4)</v>
          </cell>
        </row>
        <row r="146">
          <cell r="B146" t="str">
            <v>Economic Scenario Generators: A Practical Guide, p. 7-17 (pp. 97-112 background only) (LO 4)</v>
          </cell>
        </row>
        <row r="147">
          <cell r="B147" t="str">
            <v>Embedding Cyber Risk in Risk Management: An Insurer’s Perspective, pp. 12-15 of Cybersecurity: Impact on Insurance Business and Operations (LO 4)</v>
          </cell>
        </row>
        <row r="148">
          <cell r="B148" t="str">
            <v>End to End Assumption Documentation Practices, Product Matters, July 2016 (LO 4)</v>
          </cell>
        </row>
        <row r="149">
          <cell r="B149" t="str">
            <v>ERM-101-12: Measurement and Modeling of Dependencies in Economic Capital (Ch 3-5) (LO 4)</v>
          </cell>
        </row>
        <row r="150">
          <cell r="B150" t="str">
            <v>ERM-102-12: Value-at-Risk:  Evolution, Deficiencies, and Alternatives (LO 4)</v>
          </cell>
        </row>
        <row r="151">
          <cell r="B151" t="str">
            <v>ERM-103-12: Basel Committee - Developments in Modelling Risk Aggregation, pages 72-89 (Excluding Section G.2) (LO 4)</v>
          </cell>
        </row>
        <row r="152">
          <cell r="B152" t="str">
            <v>ERM-104-12: Study Note on Parameter Risk, Venter and Sahasrabuddhe (Except Section 3) (LO 4)</v>
          </cell>
        </row>
        <row r="153">
          <cell r="B153" t="str">
            <v>ERM-106-12: Economic Capital-Practical Considerations-Milliman (LO 4)</v>
          </cell>
        </row>
        <row r="154">
          <cell r="B154" t="str">
            <v>ERM-107-12: Strategic Risk Management Practice, Anderson and Schroder, 2010 Ch. 7  Strategic Risk Analysis (LO 4)</v>
          </cell>
        </row>
        <row r="155">
          <cell r="B155" t="str">
            <v>ERM-110-12: Derivatives: Practice and Principles, Recommendations 9-24 and Section III (LO 4)</v>
          </cell>
        </row>
        <row r="156">
          <cell r="B156" t="str">
            <v>ERM-112-12: Revisiting the Role of Insurance Company ALM within a Risk Management Framework (LO 4)</v>
          </cell>
        </row>
        <row r="157">
          <cell r="B157" t="str">
            <v>ERM-115-13: Creating an Understanding of Special Purpose Vehicles, PWC (LO 4)</v>
          </cell>
        </row>
        <row r="158">
          <cell r="B158" t="str">
            <v>ERM-119-14: Aggregation of risks and Allocation of Capital (Sections 4-7 Excluding 6.3) (LO 4)</v>
          </cell>
        </row>
        <row r="159">
          <cell r="B159" t="str">
            <v>ERM-120-14: IAA Note on Stress Testing and Scenario Analysis (pp. 1-6 and 14-17 and 19-25) (LO 4)</v>
          </cell>
        </row>
        <row r="160">
          <cell r="B160" t="str">
            <v>ERM-122-16: Chapter 1 of Captives and the Management of Risk, 3rd Edition, Kate Westover (LO 4)</v>
          </cell>
        </row>
        <row r="161">
          <cell r="B161" t="str">
            <v>ERM-124-15: Counterparty Credit Risk, First Edition, Jon Gregory, Chapter 2: Defining Counterparty Credit Risk (LO 4)</v>
          </cell>
        </row>
        <row r="162">
          <cell r="B162" t="str">
            <v>ERM-128-17: The Breadth and Scope of the Global Reinsurance Market and the Critical Role Such Market Plays in Supporting Insurance in the United States, Ch. III, IV, and VI (LO 4)</v>
          </cell>
        </row>
        <row r="163">
          <cell r="B163" t="str">
            <v>ERM-129-18: AAA PBR Checklist - Assumptions Setting (Section C) (LO 4)</v>
          </cell>
        </row>
        <row r="164">
          <cell r="B164" t="str">
            <v>ERM-130-18: AAA Model Governance Practice Note  (LO 4)</v>
          </cell>
        </row>
        <row r="165">
          <cell r="B165" t="str">
            <v>ERM-131-18: Leveraging COSO Across The Three Lines Of Defenses (LO 4)</v>
          </cell>
        </row>
        <row r="166">
          <cell r="B166" t="str">
            <v>ERM-133-19: Emerging Risks and Enterprise Risk Management (pp. 2-6) (LO 4)</v>
          </cell>
        </row>
        <row r="167">
          <cell r="B167" t="str">
            <v>ERM-134-19: Group Insurance, Skwire, 2016, Ch. 39: Risk Based Capital Formulas (LO 4)</v>
          </cell>
        </row>
        <row r="168">
          <cell r="B168" t="str">
            <v>ERM-135-20: Risk Management and the Rating Process for Insurance Companies  by A.M. Best (LO 4)</v>
          </cell>
        </row>
        <row r="169">
          <cell r="B169" t="str">
            <v>ERM-136-20: Managing Liquidity Risk: Industry practices and recommendations for CROs (excluding Ch. 4)  (LO 4)</v>
          </cell>
        </row>
        <row r="170">
          <cell r="B170" t="str">
            <v>ERM-137-20: ORSA and the Regulator by AAA (LO 4)</v>
          </cell>
        </row>
        <row r="171">
          <cell r="B171" t="str">
            <v>ERM-138-20: Quantitative Enterprise Risk Management by Mary Hardy, Chapter 6: Extreme Value Theories (LO 4)</v>
          </cell>
        </row>
        <row r="172">
          <cell r="B172" t="str">
            <v>ERM-139-20: Quantitative Enterprise Risk Management by Mary Hardy, Chapter 7: Copulas (LO 4)</v>
          </cell>
        </row>
        <row r="173">
          <cell r="B173" t="str">
            <v>ERM-140-20: Risk Adjustments for Insurance Contracts under IFRS 17: Chapter 3: Risk Adjustment Techniques &amp; Chapter 7: Validation Of Risk Adjustments (LO 4)</v>
          </cell>
        </row>
        <row r="174">
          <cell r="B174" t="str">
            <v>ERM-141-20: Ch. 9: Risk Management, section 5 of Managing Investment Portfolios, Maginn and Tuttle, 3rd Edition, 2007 (LO 4)</v>
          </cell>
        </row>
        <row r="175">
          <cell r="B175" t="str">
            <v>ERM-142-20: Data Quality is the Biggest Challenge (LO 4)</v>
          </cell>
        </row>
        <row r="176">
          <cell r="B176" t="str">
            <v>ERM-143-20: Internal Controls Toolkit, Doxey, Ch. 1, pp. 11-17 &amp; 27-35 (LO 4)</v>
          </cell>
        </row>
        <row r="177">
          <cell r="B177" t="str">
            <v>ERM-144-20: Ch. 13: Asset Liability Management Techniques and Practices for Insurance Companies, IAA Risk Book (LO 4)</v>
          </cell>
        </row>
        <row r="178">
          <cell r="B178" t="str">
            <v>ERM-702-12: IAA Note on ERM for Capital and Solvency Purposes in the Insurance Industry, Pages 9–38 (LO 4)</v>
          </cell>
        </row>
        <row r="179">
          <cell r="B179" t="str">
            <v>Financial Enterprise Risk Management, Sweeting, 2011, Ch. 8  Risk Identification (LO 4)</v>
          </cell>
        </row>
        <row r="180">
          <cell r="B180" t="str">
            <v>Financial Enterprise Risk Management, Sweeting, 2011, Ch. 14  Quantifying Particular Risks (LO 4)</v>
          </cell>
        </row>
        <row r="181">
          <cell r="B181" t="str">
            <v>Financial Enterprise Risk Management, Sweeting, 2011 Ch. 16  Responses to Risk (LO 4)</v>
          </cell>
        </row>
        <row r="182">
          <cell r="B182" t="str">
            <v>Modeling Tail Behavior with Extreme Value Theory, Risk Management, Sept 2009 (LO 4)</v>
          </cell>
        </row>
        <row r="183">
          <cell r="B183" t="str">
            <v>National Risk Management A Practical ERM Approach for Federal Governments, pp. 11-22 (LO 4)</v>
          </cell>
        </row>
        <row r="184">
          <cell r="B184" t="str">
            <v>Parameter Uncertainty, CAS, CIA and SOA, 2017 (LO 4)</v>
          </cell>
        </row>
        <row r="185">
          <cell r="B185" t="str">
            <v>Risk Appetite: Linkage with Strategic Planning Report  (LO 4)</v>
          </cell>
        </row>
        <row r="186">
          <cell r="B186" t="str">
            <v>Value-at- Risk, Third Edition, The New Benchmark for Managing Financial Risk,  Jorion Ch. 7  Portfolio Risk: Analytical Methods (LO 4)</v>
          </cell>
        </row>
        <row r="187">
          <cell r="B187" t="str">
            <v>Value-at- Risk, Third Edition, The New Benchmark for Managing Financial Risk,  Jorion Ch. 9  Forecasting Risk and Correlations (LO 4)</v>
          </cell>
        </row>
        <row r="188">
          <cell r="B188" t="str">
            <v>Value-at- Risk, Third Edition, The New Benchmark for Managing Financial Risk,  Jorion Ch. 12  Monte Carlo Methods (LO 4)</v>
          </cell>
        </row>
        <row r="189">
          <cell r="B189" t="str">
            <v>Value-at- Risk, Third Edition, The New Benchmark for Managing Financial Risk,  Jorion Ch. 13  Liquidity Risk (Except section 13.4) (LO 4)</v>
          </cell>
        </row>
        <row r="190">
          <cell r="B190" t="str">
            <v>Value-at- Risk, Third Edition, The New Benchmark for Managing Financial Risk,  Jorion Ch. 18  Credit Risk Management (LO 4)</v>
          </cell>
        </row>
        <row r="191">
          <cell r="B191" t="str">
            <v>Not in Use</v>
          </cell>
        </row>
        <row r="192">
          <cell r="B192" t="str">
            <v>A New Approach to Managing Operational Risk, Ch. 8 (LO 5)</v>
          </cell>
        </row>
        <row r="193">
          <cell r="B193" t="str">
            <v>Economic Scenario Generators: A Practical Guide, p. 7-17 (pp. 97-112 background only) (LO 5)</v>
          </cell>
        </row>
        <row r="194">
          <cell r="B194" t="str">
            <v>Embedding Cyber Risk in Risk Management: An Insurer’s Perspective, pp. 12-15 of Cybersecurity: Impact on Insurance Business and Operations (LO 5)</v>
          </cell>
        </row>
        <row r="195">
          <cell r="B195" t="str">
            <v>End to End Assumption Documentation Practices, Product Matters, July 2016 (LO 5)</v>
          </cell>
        </row>
        <row r="196">
          <cell r="B196" t="str">
            <v>ERM-101-12: Measurement and Modeling of Dependencies in Economic Capital (Ch 3-5) (LO 5)</v>
          </cell>
        </row>
        <row r="197">
          <cell r="B197" t="str">
            <v>ERM-102-12: Value-at-Risk:  Evolution, Deficiencies, and Alternatives (LO 5)</v>
          </cell>
        </row>
        <row r="198">
          <cell r="B198" t="str">
            <v>ERM-103-12: Basel Committee - Developments in Modelling Risk Aggregation, pages 72-89 (Excluding Section G.2) (LO 5)</v>
          </cell>
        </row>
        <row r="199">
          <cell r="B199" t="str">
            <v>ERM-104-12: Study Note on Parameter Risk, Venter and Sahasrabuddhe (Except Section 3) (LO 5)</v>
          </cell>
        </row>
        <row r="200">
          <cell r="B200" t="str">
            <v>ERM-106-12: Economic Capital-Practical Considerations-Milliman (LO 5)</v>
          </cell>
        </row>
        <row r="201">
          <cell r="B201" t="str">
            <v>ERM-107-12: Strategic Risk Management Practice, Anderson and Schroder, 2010 Ch. 7  Strategic Risk Analysis (LO 5)</v>
          </cell>
        </row>
        <row r="202">
          <cell r="B202" t="str">
            <v>ERM-110-12: Derivatives: Practice and Principles, Recommendations 9-24 and Section III (LO 5)</v>
          </cell>
        </row>
        <row r="203">
          <cell r="B203" t="str">
            <v>ERM-112-12: Revisiting the Role of Insurance Company ALM within a Risk Management Framework (LO 5)</v>
          </cell>
        </row>
        <row r="204">
          <cell r="B204" t="str">
            <v>ERM-115-13: Creating an Understanding of Special Purpose Vehicles, PWC (LO 5)</v>
          </cell>
        </row>
        <row r="205">
          <cell r="B205" t="str">
            <v>ERM-119-14: Aggregation of risks and Allocation of Capital (Sections 4-7 Excluding 6.3) (LO 5)</v>
          </cell>
        </row>
        <row r="206">
          <cell r="B206" t="str">
            <v>ERM-120-14: IAA Note on Stress Testing and Scenario Analysis (pp. 1-6 and 14-17 and 19-25) (LO 5)</v>
          </cell>
        </row>
        <row r="207">
          <cell r="B207" t="str">
            <v>ERM-122-16: Chapter 1 of Captives and the Management of Risk, 3rd Edition, Kate Westover (LO 5)</v>
          </cell>
        </row>
        <row r="208">
          <cell r="B208" t="str">
            <v>ERM-124-15: Counterparty Credit Risk, First Edition, Jon Gregory, Chapter 2: Defining Counterparty Credit Risk (LO 5)</v>
          </cell>
        </row>
        <row r="209">
          <cell r="B209" t="str">
            <v>ERM-128-17: The Breadth and Scope of the Global Reinsurance Market and the Critical Role Such Market Plays in Supporting Insurance in the United States, Ch. III, IV, and VI (LO 5)</v>
          </cell>
        </row>
        <row r="210">
          <cell r="B210" t="str">
            <v>ERM-129-18: AAA PBR Checklist - Assumptions Setting (Section C) (LO 5)</v>
          </cell>
        </row>
        <row r="211">
          <cell r="B211" t="str">
            <v>ERM-130-18: AAA Model Governance Practice Note  (LO 5)</v>
          </cell>
        </row>
        <row r="212">
          <cell r="B212" t="str">
            <v>ERM-131-18: Leveraging COSO Across The Three Lines Of Defenses (LO 5)</v>
          </cell>
        </row>
        <row r="213">
          <cell r="B213" t="str">
            <v>ERM-133-19: Emerging Risks and Enterprise Risk Management (pp. 2-6) (LO 5)</v>
          </cell>
        </row>
        <row r="214">
          <cell r="B214" t="str">
            <v>ERM-134-19: Group Insurance, Skwire, 2016, Ch. 39: Risk Based Capital Formulas (LO 5)</v>
          </cell>
        </row>
        <row r="215">
          <cell r="B215" t="str">
            <v>ERM-135-20: Risk Management and the Rating Process for Insurance Companies  by A.M. Best (LO 5)</v>
          </cell>
        </row>
        <row r="216">
          <cell r="B216" t="str">
            <v>ERM-136-20: Managing Liquidity Risk: Industry practices and recommendations for CROs (excluding Ch. 4)  (LO 5)</v>
          </cell>
        </row>
        <row r="217">
          <cell r="B217" t="str">
            <v>ERM-137-20: ORSA and the Regulator by AAA (LO 5)</v>
          </cell>
        </row>
        <row r="218">
          <cell r="B218" t="str">
            <v>ERM-138-20: Quantitative Enterprise Risk Management by Mary Hardy, Chapter 6: Extreme Value Theories (LO 5)</v>
          </cell>
        </row>
        <row r="219">
          <cell r="B219" t="str">
            <v>ERM-139-20: Quantitative Enterprise Risk Management by Mary Hardy, Chapter 7: Copulas (LO 5)</v>
          </cell>
        </row>
        <row r="220">
          <cell r="B220" t="str">
            <v>ERM-140-20: Risk Adjustments for Insurance Contracts under IFRS 17: Chapter 3: Risk Adjustment Techniques &amp; Chapter 7: Validation Of Risk Adjustments (LO 5)</v>
          </cell>
        </row>
        <row r="221">
          <cell r="B221" t="str">
            <v>ERM-141-20: Ch. 9: Risk Management, section 5 of Managing Investment Portfolios, Maginn and Tuttle, 3rd Edition, 2007 (LO 5)</v>
          </cell>
        </row>
        <row r="222">
          <cell r="B222" t="str">
            <v>ERM-142-20: Data Quality is the Biggest Challenge (LO 5)</v>
          </cell>
        </row>
        <row r="223">
          <cell r="B223" t="str">
            <v>ERM-143-20: Internal Controls Toolkit, Doxey, Ch. 1, pp. 11-17 &amp; 27-35 (LO 5)</v>
          </cell>
        </row>
        <row r="224">
          <cell r="B224" t="str">
            <v>ERM-144-20: Ch. 13: Asset Liability Management Techniques and Practices for Insurance Companies, IAA Risk Book (LO 5)</v>
          </cell>
        </row>
        <row r="225">
          <cell r="B225" t="str">
            <v>ERM-702-12: IAA Note on ERM for Capital and Solvency Purposes in the Insurance Industry, Pages 9–38 (LO 5)</v>
          </cell>
        </row>
        <row r="226">
          <cell r="B226" t="str">
            <v>Financial Enterprise Risk Management, Sweeting, 2011, Ch. 8  Risk Identification (LO 5)</v>
          </cell>
        </row>
        <row r="227">
          <cell r="B227" t="str">
            <v>Financial Enterprise Risk Management, Sweeting, 2011, Ch. 14  Quantifying Particular Risks (LO 5)</v>
          </cell>
        </row>
        <row r="228">
          <cell r="B228" t="str">
            <v>Financial Enterprise Risk Management, Sweeting, 2011 Ch. 16  Responses to Risk (LO 5)</v>
          </cell>
        </row>
        <row r="229">
          <cell r="B229" t="str">
            <v>Modeling Tail Behavior with Extreme Value Theory, Risk Management, Sept 2009 (LO 5)</v>
          </cell>
        </row>
        <row r="230">
          <cell r="B230" t="str">
            <v>National Risk Management A Practical ERM Approach for Federal Governments, pp. 11-22 (LO 5)</v>
          </cell>
        </row>
        <row r="231">
          <cell r="B231" t="str">
            <v>Parameter Uncertainty, CAS, CIA and SOA, 2017 (LO 5)</v>
          </cell>
        </row>
        <row r="232">
          <cell r="B232" t="str">
            <v>Risk Appetite: Linkage with Strategic Planning Report  (LO 5)</v>
          </cell>
        </row>
        <row r="233">
          <cell r="B233" t="str">
            <v>Value-at- Risk, Third Edition, The New Benchmark for Managing Financial Risk,  Jorion Ch. 7  Portfolio Risk: Analytical Methods (LO 5)</v>
          </cell>
        </row>
        <row r="234">
          <cell r="B234" t="str">
            <v>Value-at- Risk, Third Edition, The New Benchmark for Managing Financial Risk,  Jorion Ch. 9  Forecasting Risk and Correlations (LO 5)</v>
          </cell>
        </row>
        <row r="235">
          <cell r="B235" t="str">
            <v>Value-at- Risk, Third Edition, The New Benchmark for Managing Financial Risk,  Jorion Ch. 12  Monte Carlo Methods (LO 5)</v>
          </cell>
        </row>
        <row r="236">
          <cell r="B236" t="str">
            <v>Value-at- Risk, Third Edition, The New Benchmark for Managing Financial Risk,  Jorion Ch. 13  Liquidity Risk (Except section 13.4) (LO 5)</v>
          </cell>
        </row>
        <row r="237">
          <cell r="B237" t="str">
            <v>Value-at- Risk, Third Edition, The New Benchmark for Managing Financial Risk,  Jorion Ch. 18  Credit Risk Management (LO 5)</v>
          </cell>
        </row>
        <row r="238">
          <cell r="B238" t="str">
            <v>Not in Use</v>
          </cell>
        </row>
        <row r="239">
          <cell r="B239" t="str">
            <v>ERM-414-17: A Tale of Two Formulas (GC)</v>
          </cell>
        </row>
        <row r="240">
          <cell r="B240" t="str">
            <v>ERM-723-20: Issues Paper on Climate Change Risks to the Insurance Sector, sections 2, 3 &amp; 4, Annex A1.1, A1.2 &amp; A1.3 (GI)</v>
          </cell>
        </row>
        <row r="241">
          <cell r="B241" t="str">
            <v>ERM-811-15: Agency Theory And Asymmetric Information (GC)</v>
          </cell>
        </row>
        <row r="242">
          <cell r="B242" t="str">
            <v>ERM-812-15: Valuation for Mergers and Acquisitions, Ch. 1 (GC)</v>
          </cell>
        </row>
        <row r="243">
          <cell r="B243" t="str">
            <v>ERM-813-15: Financial Strucutre, Capital Structure (Capitalization), and Leverage Explained (GC)</v>
          </cell>
        </row>
        <row r="244">
          <cell r="B244" t="str">
            <v>ERM-814-15: Cognitive Bias and their Implications on the Financial Market (GC)</v>
          </cell>
        </row>
        <row r="245">
          <cell r="B245" t="str">
            <v>ERM-817-17: Speech by SEC Staff: The Role of Compliance and Ethics in Risk Management (GC)</v>
          </cell>
        </row>
        <row r="246">
          <cell r="B246" t="str">
            <v>ERM-819-19: Exchange Rate Risk Measurement and Management (GC)</v>
          </cell>
        </row>
        <row r="247">
          <cell r="B247" t="str">
            <v>ERM-820-19: CRO Forum Concept Paper on a Proposed Categorisation Methodology of Cyber Risk, Jun 2016 (GC)</v>
          </cell>
        </row>
        <row r="248">
          <cell r="B248" t="str">
            <v>ERM-822-20: Non-Financial Risk Convergence and Integration (GC)</v>
          </cell>
        </row>
        <row r="249">
          <cell r="B249" t="str">
            <v>ERM-823-21: The Role of Human Resource Management in Risk Management (GC)</v>
          </cell>
        </row>
        <row r="250">
          <cell r="B250" t="str">
            <v>ERM-824-21: Strategic Crisis Management: A Basis for Renewal and Crisis Prevention (GC)</v>
          </cell>
        </row>
        <row r="251">
          <cell r="B251" t="str">
            <v>ERM:825-21: Understanding and Managing the IT Risk Landscape (excluding Section 3.7 &amp; Appendices) (GC)</v>
          </cell>
        </row>
        <row r="252">
          <cell r="B252" t="str">
            <v>ERM-826-21: Machine Decisions: Governance of AI and Big Data Analytics (GC)</v>
          </cell>
        </row>
        <row r="253">
          <cell r="B253" t="str">
            <v>ERM-827-21: SEC Staff Accounting Bulletin: No. 99 – Materiality (excluding footnotes) (GC)</v>
          </cell>
        </row>
        <row r="254">
          <cell r="B254" t="str">
            <v>Incentive Compensation/Risk Management – Integration Incentive Alignment and Risk Mitigation (GC)</v>
          </cell>
        </row>
        <row r="255">
          <cell r="B255" t="str">
            <v>A New Approach for Managing Operational Risk, sections 5-7, 9 &amp; 10 (GC)</v>
          </cell>
        </row>
        <row r="256">
          <cell r="B256" t="str">
            <v>Regulatory Risk and North American Insurance Organizations (sections 6.1-6.14 and section 7) (GC)</v>
          </cell>
        </row>
        <row r="257">
          <cell r="B257" t="str">
            <v>Risk Aggregation and Diversification, excluding Appendices (GC)</v>
          </cell>
        </row>
        <row r="258">
          <cell r="B258" t="str">
            <v>Integration of Risk Management Into Strategic Planning (GC)</v>
          </cell>
        </row>
        <row r="259">
          <cell r="B259" t="str">
            <v>Four Ways to Improve the Relationship Between Enterprise Risk Management and Audit, Oct 2016 (GC)</v>
          </cell>
        </row>
        <row r="260">
          <cell r="B260" t="str">
            <v>Group Insurance, Skwire, 7th Edition, Chapter 42 Enterprise Risk Management for Group Health Insurers (GH)</v>
          </cell>
        </row>
        <row r="261">
          <cell r="B261" t="str">
            <v>ERM-513-13: Extending the Insurance ERM Criteria to the Health Insurance Sector (GH)</v>
          </cell>
        </row>
        <row r="262">
          <cell r="B262" t="str">
            <v>ERM-517-15: The Cost of Waiting, Nov/Dec 2014 Contingencies (GH)</v>
          </cell>
        </row>
        <row r="263">
          <cell r="B263" t="str">
            <v>ERM-521-17: Risk Transfer Formula for Individual and Small Group Markets Under the Affordable Care Act (GH)</v>
          </cell>
        </row>
        <row r="264">
          <cell r="B264" t="str">
            <v>ERM-522-17: Risk Selection Threatens Quality of Care for Certain Patients: Lessons from Europe's Health Insurance Exchanges (GH)</v>
          </cell>
        </row>
        <row r="265">
          <cell r="B265" t="str">
            <v>ERM-523-18: Why are so many co-ops failing? (GH)</v>
          </cell>
        </row>
        <row r="266">
          <cell r="B266" t="str">
            <v>ERM-524-18: Life, Health and Annuity Reinsurance (GH)</v>
          </cell>
        </row>
        <row r="267">
          <cell r="B267" t="str">
            <v>ERM-526-19: The Risks of Pricing New Insurance Products: The Case of Long-Term Care (GH)</v>
          </cell>
        </row>
        <row r="268">
          <cell r="B268" t="str">
            <v>ERM-528-20: Assessing the Health-Care Risk: The Clinical-VaR, a Key Indicator for Sound Management (GH)</v>
          </cell>
        </row>
        <row r="269">
          <cell r="B269" t="str">
            <v>ERM-529-20: RBC Calculation Examples (GH)</v>
          </cell>
        </row>
        <row r="270">
          <cell r="B270" t="str">
            <v>ERM-531-21: Top Health Industry Issues of 2020: Will Digital Start to Show an ROI (GH)</v>
          </cell>
        </row>
        <row r="271">
          <cell r="B271" t="str">
            <v>ERM-532-21: Shared Savings Model Risk in the MSSP Program (GH)</v>
          </cell>
        </row>
        <row r="272">
          <cell r="B272" t="str">
            <v>ERM-533-21: Building a Successful Value-Based Payer Contracting Strategy (GH)</v>
          </cell>
        </row>
        <row r="273">
          <cell r="B273" t="str">
            <v>ERM-534-21: What is Value-Based Healthcare? (GH)</v>
          </cell>
        </row>
        <row r="274">
          <cell r="B274" t="str">
            <v>ASOP 46: Risk Evaluation in Enterprise Risk Management (GH)</v>
          </cell>
        </row>
        <row r="275">
          <cell r="B275" t="str">
            <v>ASOP 47: Risk Treatment in Enterprise Risk Management (GH)</v>
          </cell>
        </row>
        <row r="276">
          <cell r="B276" t="str">
            <v>ASOP 55: Capital Adequacy Assessment (GH)</v>
          </cell>
        </row>
        <row r="277">
          <cell r="B277" t="str">
            <v>ASOP 56: Modeling (excluding Appendices) (GH)</v>
          </cell>
        </row>
        <row r="278">
          <cell r="B278" t="str">
            <v>Risk &amp; Mitigation for Health Insurance Companies (GH)</v>
          </cell>
        </row>
        <row r="279">
          <cell r="B279" t="str">
            <v>Time to Update your Trend Process?, Health Watch (GH)</v>
          </cell>
        </row>
        <row r="280">
          <cell r="B280" t="str">
            <v>Large Group Medical Insurance Reserves, Liabilities, and Actuarial Assets, AAA Public Policy Practice Note (GH)</v>
          </cell>
        </row>
        <row r="281">
          <cell r="B281" t="str">
            <v>ERM-708-13: Natural Catastrophe Loss Modeling (GI)</v>
          </cell>
        </row>
        <row r="282">
          <cell r="B282" t="str">
            <v>ERM-711-16:  Risk Appetite for a General Insurance Undertaking (excluding Appendices) (GI)</v>
          </cell>
        </row>
        <row r="283">
          <cell r="B283" t="str">
            <v>ERM-712-16: Catastrophe Modeling: Guidance for Non-Catastrophe Modellers (GI)</v>
          </cell>
        </row>
        <row r="284">
          <cell r="B284" t="str">
            <v>ERM-714-18: U.S. Property-Casualty: Underwriting Cycle Modeling and Risk Benchmarks, Section 2, pp 92-103</v>
          </cell>
        </row>
        <row r="285">
          <cell r="B285" t="str">
            <v>ERM-719-21: Top 10 Trends in Property and Casualty Insurance: 2020 (GI)</v>
          </cell>
        </row>
        <row r="286">
          <cell r="B286" t="str">
            <v>ERM-721-21: Understanding BCAR for U.S. Property/Casualty Insurers (excluding Appendices) (GI)</v>
          </cell>
        </row>
        <row r="287">
          <cell r="B287" t="str">
            <v>ERM-723-20: Issues Paper on Climate Change Risks to the Insurance Sector, sections 2, 3 &amp; 4, Annex A1.1, A1.2 &amp; A1.3 (GI)</v>
          </cell>
        </row>
        <row r="288">
          <cell r="B288" t="str">
            <v>ERM-724-21: Failures and Near Misses in Insurance: Overview of the Causes and Early Identification, sections 1, 2, 5 &amp; 6 only (GI)</v>
          </cell>
        </row>
        <row r="289">
          <cell r="B289" t="str">
            <v>CIA Research Paper on Quantification of Variability in P&amp;C Liabilities (GI)</v>
          </cell>
        </row>
        <row r="290">
          <cell r="B290" t="str">
            <v>Risk-Adjusted Performance Measurement for P&amp;C Insurers, CAS (excluding Appendix B) (GI)</v>
          </cell>
        </row>
        <row r="291">
          <cell r="B291" t="str">
            <v>The Actuary &amp; Enterprise Risk Management: Integrating Reserve Variability, CAS, E-Forum, Summer 2016 (GI)</v>
          </cell>
        </row>
        <row r="292">
          <cell r="B292" t="str">
            <v>ERM-331-17: Quantifying the Mortality-Longevity Offset (ILA)</v>
          </cell>
        </row>
        <row r="293">
          <cell r="B293" t="str">
            <v>ERM-401-12: Mapping of Life Insurance Risks (ILA)</v>
          </cell>
        </row>
        <row r="294">
          <cell r="B294" t="str">
            <v>ERM-405-14: Secondary Guarantee Universal Life - Practical Considerations (excluding sections 1, 2, and 7) (ILA)</v>
          </cell>
        </row>
        <row r="295">
          <cell r="B295" t="str">
            <v>ERM-408-14: The Captive Triangle: Where Life Insurers' Reserve and Capital Requirements Disappear (pp. 1-11) (ILA)</v>
          </cell>
        </row>
        <row r="296">
          <cell r="B296" t="str">
            <v>ERM-409-14: A Brief Primer on Financial Reinsurance (ILA)</v>
          </cell>
        </row>
        <row r="297">
          <cell r="B297" t="str">
            <v>ERM-410-14: Coinsurance and its Variants (ILA)</v>
          </cell>
        </row>
        <row r="298">
          <cell r="B298" t="str">
            <v>ERM-412-17: Surrenders in the Life Insurance Industry, Geneva Assoc (through Section 4) (ILA)</v>
          </cell>
        </row>
        <row r="299">
          <cell r="B299" t="str">
            <v>ERM-413-17: Hedging for Liabilities in Life Insurance Companies (ILA)</v>
          </cell>
        </row>
        <row r="300">
          <cell r="B300" t="str">
            <v>ERM-414-17: A Tale of Two Formulas (ILA)</v>
          </cell>
        </row>
        <row r="301">
          <cell r="B301" t="str">
            <v>ERM-415-17: Strategic Risk Management in Insurance: Navigating the Rough Waters Ahead, Deloitte (ILA)</v>
          </cell>
        </row>
        <row r="302">
          <cell r="B302" t="str">
            <v>ERM-418-19: Low Interest Rates and the Implications on Life Insurers (ILA)</v>
          </cell>
        </row>
        <row r="303">
          <cell r="B303" t="str">
            <v>ERM-420-20: Variable Annuity Volatility Management: An Era of Risk Control, pp 1-27 (ILA)</v>
          </cell>
        </row>
        <row r="304">
          <cell r="B304" t="str">
            <v>ERM-421-20: The Specter of Antiselection (ILA)</v>
          </cell>
        </row>
        <row r="305">
          <cell r="B305" t="str">
            <v>ERM-422-20: Mortality Improvement: Understanding the Past and Framing the Future (ILA)</v>
          </cell>
        </row>
        <row r="306">
          <cell r="B306" t="str">
            <v>Life Insurance for the Digital Age: An End-to-End View (ILA)</v>
          </cell>
        </row>
        <row r="307">
          <cell r="B307" t="str">
            <v>How Fair Value Measurement Changes Risk Management Behavior in the Insurance Industry (ILA)</v>
          </cell>
        </row>
        <row r="308">
          <cell r="B308" t="str">
            <v>Modeling of Policyholder Behavior for Life Insurance and Annuity Products, pp 7-15 &amp; 68-80 (ILA)</v>
          </cell>
        </row>
        <row r="309">
          <cell r="B309" t="str">
            <v>Hybrid Annuities: A Growth Story (ILA)</v>
          </cell>
        </row>
        <row r="310">
          <cell r="B310" t="str">
            <v>Value at Risk, Jorion, Chapter 8, Multivariate Models (INV)</v>
          </cell>
        </row>
        <row r="311">
          <cell r="B311" t="str">
            <v>Value at Risk, Jorion, Chapter 11, VAR Mapping (INV)</v>
          </cell>
        </row>
        <row r="312">
          <cell r="B312" t="str">
            <v>Value at Risk, Jorion, Chapter 17, VAR and Risk Budgeting in Investment Management (excluding 17.3 and 17.4) (INV)</v>
          </cell>
        </row>
        <row r="313">
          <cell r="B313" t="str">
            <v>The Top Ten Operational Risks: A Survival Guide for Investment Management Firms and Hedge Funds (INV)</v>
          </cell>
        </row>
        <row r="314">
          <cell r="B314" t="str">
            <v>ERM-613-17: Managing Investment Portfolios, Maginn and Tuttle 3rd Edition, Chapter 6, Sections 4-5 only (INV)</v>
          </cell>
        </row>
        <row r="315">
          <cell r="B315" t="str">
            <v>ERM-615-19: The Devil is in the Tails: Actuarial Mathematics and the Subprime Mortgage Crisis (INV)</v>
          </cell>
        </row>
        <row r="316">
          <cell r="B316" t="str">
            <v>ERM-617-19: Chapter 17 (pp 365-377) of Options, Futures, and Other Derivatives (INV)</v>
          </cell>
        </row>
        <row r="317">
          <cell r="B317" t="str">
            <v>ERM-617-19: Chapter 19 (pp 397-425) of Options, Futures, and Other Derivatives (INV)</v>
          </cell>
        </row>
        <row r="318">
          <cell r="B318" t="str">
            <v>ERM-617-19: Chapter 29 (pp 670-686) of Options, Futures, and Other Derivatives (INV)</v>
          </cell>
        </row>
        <row r="319">
          <cell r="B319" t="str">
            <v>ERM-618-20: Chapter 9, section 6 of Managing Investment Portfolios (INV)</v>
          </cell>
        </row>
        <row r="320">
          <cell r="B320" t="str">
            <v>ERM-619-20: Correlation: Pitfalls and Alternatives (INV)</v>
          </cell>
        </row>
        <row r="321">
          <cell r="B321" t="str">
            <v>ERM-620-21: The Evolution of LDI and Role of a Completion Manager (INV)</v>
          </cell>
        </row>
        <row r="322">
          <cell r="B322" t="str">
            <v>ERM-621-21: Liability Driven Investment Explained (INV)</v>
          </cell>
        </row>
        <row r="323">
          <cell r="B323" t="str">
            <v>ERM-321-14: LDI Evolution:  Implementing Dynamic Asset Allocation Strategies that Respond to Changes in Funded Status (RET)</v>
          </cell>
        </row>
        <row r="324">
          <cell r="B324" t="str">
            <v>ERM-327-17: Pension Funding Strategy (Aon) (RET)</v>
          </cell>
        </row>
        <row r="325">
          <cell r="B325" t="str">
            <v>ERM-330-17: Liability Relative Investing I (RET)</v>
          </cell>
        </row>
        <row r="326">
          <cell r="B326" t="str">
            <v>ERM-332-20: Longevity Risk Management (RET)</v>
          </cell>
        </row>
        <row r="327">
          <cell r="B327" t="str">
            <v>ERM-333-21: Green DB: Eliminate Wasteful Practices and Make Your DB Plan Sustainable (RET)</v>
          </cell>
        </row>
        <row r="328">
          <cell r="B328" t="str">
            <v>ERM-621-21: Liability Driven Investment Explained (RET)</v>
          </cell>
        </row>
        <row r="329">
          <cell r="B329" t="str">
            <v>ASOP 51:  Assessment and Disclosure of Risk Associated with Measuring Pension Obligations and Determinging Pension Plan Contributions (RET)</v>
          </cell>
        </row>
        <row r="330">
          <cell r="B330" t="str">
            <v>Pension Risk Transfer, 2014, pp. 1-46 (pp. 7-10 background only) (RET)</v>
          </cell>
        </row>
        <row r="331">
          <cell r="B331" t="str">
            <v>Corporate Pension Risk Management and Corporate Finance: Bridging the Gap between Theory and Practice in Pension Risk Management (RET)</v>
          </cell>
        </row>
        <row r="332">
          <cell r="B332" t="str">
            <v>Embedded Options in Pension Plans, pp 6-10, 28-60 (RET)</v>
          </cell>
        </row>
        <row r="333">
          <cell r="B333" t="str">
            <v>Quantifying Defined Contribution Risk, Risk Management, Mar 2009 (RET)</v>
          </cell>
        </row>
        <row r="336">
          <cell r="A336" t="str">
            <v>LO_1 A</v>
          </cell>
        </row>
        <row r="337">
          <cell r="A337" t="str">
            <v>LO_1 B</v>
          </cell>
          <cell r="C337" t="str">
            <v>Retrieval</v>
          </cell>
        </row>
        <row r="338">
          <cell r="A338" t="str">
            <v>LO_1 C</v>
          </cell>
          <cell r="C338" t="str">
            <v>Comprehension</v>
          </cell>
        </row>
        <row r="339">
          <cell r="A339" t="str">
            <v>LO_1 D</v>
          </cell>
          <cell r="C339" t="str">
            <v>Analysis</v>
          </cell>
        </row>
        <row r="340">
          <cell r="A340" t="str">
            <v>LO_1 E</v>
          </cell>
          <cell r="C340" t="str">
            <v>Knowledge Utilization</v>
          </cell>
        </row>
        <row r="341">
          <cell r="A341" t="str">
            <v>LO_2 A</v>
          </cell>
        </row>
        <row r="342">
          <cell r="A342" t="str">
            <v>LO_2 B</v>
          </cell>
        </row>
        <row r="343">
          <cell r="A343" t="str">
            <v>LO_2 C</v>
          </cell>
        </row>
        <row r="344">
          <cell r="A344" t="str">
            <v>LO_3 A</v>
          </cell>
          <cell r="B344" t="str">
            <v>Look for different wording that conveys the same thing</v>
          </cell>
        </row>
        <row r="345">
          <cell r="A345" t="str">
            <v>LO_3 B</v>
          </cell>
          <cell r="B345" t="str">
            <v>Other relevant points with coherent explanation that are not re-wording the above -- max 1 point (still subject to maximums indicated above)</v>
          </cell>
        </row>
        <row r="346">
          <cell r="A346" t="str">
            <v>LO_3 C</v>
          </cell>
          <cell r="B346" t="str">
            <v>If key words are listed, but no explanation is given, 0 points</v>
          </cell>
        </row>
        <row r="347">
          <cell r="A347" t="str">
            <v>LO_3 D</v>
          </cell>
          <cell r="B347" t="str">
            <v>If the explanation is rushed or difficult to follow, assess whether the candidate appears to understand the issue from what they have written</v>
          </cell>
        </row>
        <row r="348">
          <cell r="A348" t="str">
            <v>LO_3 E</v>
          </cell>
          <cell r="B348" t="str">
            <v>Avoid double counting two ways of saying the same thing.</v>
          </cell>
        </row>
        <row r="349">
          <cell r="A349" t="str">
            <v>LO_3 F</v>
          </cell>
          <cell r="B349" t="str">
            <v>If two items are combined in a single bullet, award 2 points if the explanations are adequate</v>
          </cell>
        </row>
        <row r="350">
          <cell r="A350" t="str">
            <v>LO_3 G</v>
          </cell>
          <cell r="B350" t="str">
            <v>If one item is spread over several bullets, award 1 point.</v>
          </cell>
        </row>
        <row r="351">
          <cell r="A351" t="str">
            <v>LO_4 A</v>
          </cell>
          <cell r="B351" t="str">
            <v>Calculation: Candidates who get the right answer, with a reasonably clear process, award full credit.</v>
          </cell>
        </row>
        <row r="352">
          <cell r="A352" t="str">
            <v>LO_4 B</v>
          </cell>
          <cell r="B352" t="str">
            <v>Calculation: Candidates who get the right answer but lack clarity should receive substantial credit</v>
          </cell>
        </row>
        <row r="353">
          <cell r="A353" t="str">
            <v>LO_4 C</v>
          </cell>
          <cell r="B353" t="str">
            <v>Calculation: Candidates who get the wrong answer should get partial credit for any correct elements that are substantive to the calculation</v>
          </cell>
        </row>
        <row r="354">
          <cell r="A354" t="str">
            <v>LO_5 A</v>
          </cell>
        </row>
        <row r="355">
          <cell r="A355" t="str">
            <v>LO_5 B</v>
          </cell>
        </row>
        <row r="356">
          <cell r="A356" t="str">
            <v>LO_5 C</v>
          </cell>
        </row>
        <row r="357">
          <cell r="A357" t="str">
            <v>LO_5 D</v>
          </cell>
        </row>
        <row r="358">
          <cell r="A358" t="str">
            <v>LO_5 E</v>
          </cell>
        </row>
        <row r="359">
          <cell r="A359" t="str">
            <v>LO_5 F</v>
          </cell>
        </row>
        <row r="360">
          <cell r="A360" t="str">
            <v>LO_5 G</v>
          </cell>
        </row>
        <row r="361">
          <cell r="A361" t="str">
            <v>LO_5 H</v>
          </cell>
        </row>
        <row r="362">
          <cell r="A362" t="str">
            <v>LO_5 I</v>
          </cell>
        </row>
        <row r="363">
          <cell r="A363" t="str">
            <v>LO_6 A</v>
          </cell>
        </row>
        <row r="364">
          <cell r="A364" t="str">
            <v>LO_6 B</v>
          </cell>
        </row>
        <row r="365">
          <cell r="A365" t="str">
            <v>LO_6 C</v>
          </cell>
        </row>
        <row r="366">
          <cell r="A366" t="str">
            <v>LO_6 D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Income_Stmt"/>
      <sheetName val="Balance_Sheet"/>
      <sheetName val="Value at Risk"/>
      <sheetName val="Economic Capital"/>
      <sheetName val="Liability Maturity"/>
      <sheetName val="Asset Maturity"/>
      <sheetName val="Engagement"/>
      <sheetName val="Income_Stmt for FD"/>
      <sheetName val="Balance_Sheet for FD"/>
      <sheetName val="DB_IS"/>
      <sheetName val="DB_BS"/>
      <sheetName val="DB_CF"/>
      <sheetName val="DB_EC"/>
      <sheetName val="DB_VaR"/>
      <sheetName val="DB_Asset Maturity"/>
      <sheetName val="DB Liab Maturity"/>
      <sheetName val="Sheet4"/>
      <sheetName val="earnings_per_common_share"/>
    </sheetNames>
    <sheetDataSet>
      <sheetData sheetId="0">
        <row r="2">
          <cell r="B2">
            <v>37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s"/>
      <sheetName val="CaseStudy"/>
      <sheetName val="Total"/>
      <sheetName val="Term"/>
      <sheetName val="UL"/>
      <sheetName val="VA"/>
      <sheetName val="SPIA"/>
      <sheetName val="Corp"/>
      <sheetName val="SurplusNote"/>
      <sheetName val="Asset Table"/>
      <sheetName val="RatingAgency"/>
      <sheetName val="Term_Tot"/>
      <sheetName val="UL_Tot"/>
      <sheetName val="VA_Tot"/>
      <sheetName val="SPIA_Tot"/>
      <sheetName val="Changes"/>
    </sheetNames>
    <sheetDataSet>
      <sheetData sheetId="0" refreshError="1">
        <row r="4">
          <cell r="B4">
            <v>2016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CE33-DA19-4436-9AE1-CF002D051A34}">
  <sheetPr codeName="Sheet2">
    <tabColor rgb="FF0000FF"/>
  </sheetPr>
  <dimension ref="A1:Q52"/>
  <sheetViews>
    <sheetView topLeftCell="A25" workbookViewId="0">
      <selection activeCell="J15" sqref="J15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123" t="s">
        <v>38</v>
      </c>
      <c r="D8" s="124"/>
      <c r="E8" s="124"/>
      <c r="F8" s="125"/>
    </row>
    <row r="9" spans="1:17" ht="21" thickBot="1" x14ac:dyDescent="0.4">
      <c r="C9" s="126" t="s">
        <v>14</v>
      </c>
      <c r="D9" s="127"/>
      <c r="E9" s="127"/>
      <c r="F9" s="128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16">
        <v>0.85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16">
        <v>0.75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16">
        <v>0.6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16">
        <v>0.5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29" t="s">
        <v>49</v>
      </c>
      <c r="C18" s="129"/>
      <c r="D18" s="129"/>
      <c r="E18" s="129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2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ref="D23:E23" si="2">C23+(1-C23)*E13</f>
        <v>0.21800000000000003</v>
      </c>
      <c r="E23" s="30">
        <f t="shared" si="2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29" t="s">
        <v>41</v>
      </c>
      <c r="C28" s="129"/>
      <c r="D28" s="129"/>
      <c r="E28" s="129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174.78600000000003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3">B12</f>
        <v>5000</v>
      </c>
      <c r="D33" s="37">
        <f t="shared" ref="D33:D35" si="4">E22</f>
        <v>0.29008</v>
      </c>
      <c r="E33" s="38">
        <f t="shared" ref="E33:E35" si="5">C33*(1-G12)*D33</f>
        <v>362.6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3"/>
        <v>7500</v>
      </c>
      <c r="D34" s="37">
        <f t="shared" si="4"/>
        <v>0.37440000000000007</v>
      </c>
      <c r="E34" s="38">
        <f t="shared" si="5"/>
        <v>1123.2000000000003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3"/>
        <v>5000</v>
      </c>
      <c r="D35" s="37">
        <f t="shared" si="4"/>
        <v>0.47312000000000004</v>
      </c>
      <c r="E35" s="38">
        <f t="shared" si="5"/>
        <v>1182.8000000000002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3412.0632000000005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A88F-941A-45D9-A110-E6D54A23CDA3}">
  <sheetPr codeName="Sheet4">
    <tabColor rgb="FF0000FF"/>
  </sheetPr>
  <dimension ref="A1:O46"/>
  <sheetViews>
    <sheetView zoomScaleNormal="100" workbookViewId="0"/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30" t="s">
        <v>43</v>
      </c>
      <c r="C8" s="41" t="s">
        <v>0</v>
      </c>
      <c r="D8" s="42">
        <v>0</v>
      </c>
    </row>
    <row r="9" spans="1:15" ht="14.4" thickBot="1" x14ac:dyDescent="0.3">
      <c r="B9" s="131"/>
      <c r="C9" s="41" t="s">
        <v>1</v>
      </c>
      <c r="D9" s="43">
        <v>0.02</v>
      </c>
    </row>
    <row r="10" spans="1:15" ht="14.4" thickBot="1" x14ac:dyDescent="0.3">
      <c r="B10" s="132"/>
      <c r="C10" s="41" t="s">
        <v>48</v>
      </c>
      <c r="D10" s="43">
        <f>3%</f>
        <v>0.03</v>
      </c>
    </row>
    <row r="11" spans="1:15" ht="23.25" customHeight="1" x14ac:dyDescent="0.25">
      <c r="F11" s="74"/>
      <c r="G11" s="74"/>
      <c r="I11" s="74"/>
      <c r="J11" s="74"/>
      <c r="K11" s="74"/>
      <c r="L11" s="74"/>
      <c r="M11" s="74"/>
      <c r="N11" s="74"/>
      <c r="O11" s="74"/>
    </row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51">
        <f>D10+I14</f>
        <v>0.1386109077988526</v>
      </c>
      <c r="K14" s="67">
        <f>J14-0.5%</f>
        <v>0.1336109077988526</v>
      </c>
      <c r="L14" s="53">
        <f>(1+J14)^(-$H14)</f>
        <v>0.87826314779750936</v>
      </c>
      <c r="M14" s="53">
        <f>(1+K14)^(-$H14)</f>
        <v>0.88213688940389023</v>
      </c>
      <c r="N14" s="66">
        <f>L14*$E14</f>
        <v>8782.6314779750937</v>
      </c>
      <c r="O14" s="66">
        <f>M14*$E14</f>
        <v>8821.368894038902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0.15129371499853111</v>
      </c>
      <c r="K15" s="67">
        <f t="shared" ref="K15:K43" si="3">J15-0.5%</f>
        <v>0.14629371499853111</v>
      </c>
      <c r="L15" s="53">
        <f>L14*(1+J15)^(-H15)</f>
        <v>0.76284890324327859</v>
      </c>
      <c r="M15" s="53">
        <f>M14*(1+K15)^(-H15)</f>
        <v>0.76955572368729308</v>
      </c>
      <c r="N15" s="66">
        <f t="shared" ref="N15:N43" si="4">L15*$E15</f>
        <v>7628.4890324327862</v>
      </c>
      <c r="O15" s="66">
        <f t="shared" ref="O15:O43" si="5">M15*$E15</f>
        <v>7695.5572368729308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v>10000</v>
      </c>
      <c r="F16" s="50">
        <f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0.16675986482072286</v>
      </c>
      <c r="K16" s="67">
        <f t="shared" si="3"/>
        <v>0.16175986482072285</v>
      </c>
      <c r="L16" s="53">
        <f t="shared" ref="L16:L43" si="7">L15*(1+J16)^(-H16)</f>
        <v>0.65381825879011812</v>
      </c>
      <c r="M16" s="53">
        <f t="shared" ref="M16:M43" si="8">M15*(1+K16)^(-H16)</f>
        <v>0.66240515530810418</v>
      </c>
      <c r="N16" s="66">
        <f t="shared" si="4"/>
        <v>6538.1825879011813</v>
      </c>
      <c r="O16" s="66">
        <f t="shared" si="5"/>
        <v>6624.0515530810417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v>10000</v>
      </c>
      <c r="F17" s="50">
        <f t="shared" ref="F17:F43" si="9">C17/C16-1</f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0.17527004599763013</v>
      </c>
      <c r="K17" s="67">
        <f t="shared" si="3"/>
        <v>0.17027004599763013</v>
      </c>
      <c r="L17" s="53">
        <f t="shared" si="7"/>
        <v>0.55631321585765703</v>
      </c>
      <c r="M17" s="53">
        <f t="shared" si="8"/>
        <v>0.566027608391376</v>
      </c>
      <c r="N17" s="66">
        <f t="shared" si="4"/>
        <v>5563.13215857657</v>
      </c>
      <c r="O17" s="66">
        <f t="shared" si="5"/>
        <v>5660.27608391376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v>10000</v>
      </c>
      <c r="F18" s="50">
        <f t="shared" si="9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0.17481115483929432</v>
      </c>
      <c r="K18" s="67">
        <f t="shared" si="3"/>
        <v>0.16981115483929432</v>
      </c>
      <c r="L18" s="53">
        <f t="shared" si="7"/>
        <v>0.47353416212136379</v>
      </c>
      <c r="M18" s="53">
        <f t="shared" si="8"/>
        <v>0.48386237902572865</v>
      </c>
      <c r="N18" s="66">
        <f t="shared" si="4"/>
        <v>4735.3416212136381</v>
      </c>
      <c r="O18" s="66">
        <f t="shared" si="5"/>
        <v>4838.6237902572866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v>10000</v>
      </c>
      <c r="F19" s="50">
        <f>C19/C18-1</f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0.21582442581263875</v>
      </c>
      <c r="K19" s="67">
        <f t="shared" si="3"/>
        <v>0.21082442581263874</v>
      </c>
      <c r="L19" s="53">
        <f t="shared" si="7"/>
        <v>0.3894757763275406</v>
      </c>
      <c r="M19" s="53">
        <f t="shared" si="8"/>
        <v>0.39961398920490626</v>
      </c>
      <c r="N19" s="66">
        <f t="shared" si="4"/>
        <v>3894.757763275406</v>
      </c>
      <c r="O19" s="66">
        <f t="shared" si="5"/>
        <v>3996.1398920490628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v>10000</v>
      </c>
      <c r="F20" s="50">
        <f t="shared" si="9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0.2419504012490612</v>
      </c>
      <c r="K20" s="67">
        <f t="shared" si="3"/>
        <v>0.23695040124906119</v>
      </c>
      <c r="L20" s="53">
        <f t="shared" si="7"/>
        <v>0.31360010507330638</v>
      </c>
      <c r="M20" s="53">
        <f t="shared" si="8"/>
        <v>0.32306387451055413</v>
      </c>
      <c r="N20" s="66">
        <f t="shared" si="4"/>
        <v>3136.0010507330639</v>
      </c>
      <c r="O20" s="66">
        <f t="shared" si="5"/>
        <v>3230.6387451055411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v>10000</v>
      </c>
      <c r="F21" s="50">
        <f t="shared" si="9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0.20948293027209386</v>
      </c>
      <c r="K21" s="67">
        <f t="shared" si="3"/>
        <v>0.20448293027209385</v>
      </c>
      <c r="L21" s="53">
        <f t="shared" si="7"/>
        <v>0.25928444066817596</v>
      </c>
      <c r="M21" s="53">
        <f t="shared" si="8"/>
        <v>0.26821789366294602</v>
      </c>
      <c r="N21" s="66">
        <f t="shared" si="4"/>
        <v>2592.8444066817597</v>
      </c>
      <c r="O21" s="66">
        <f t="shared" si="5"/>
        <v>2682.1789366294602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v>10000</v>
      </c>
      <c r="F22" s="50">
        <f t="shared" si="9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0.22660142130689848</v>
      </c>
      <c r="K22" s="67">
        <f t="shared" si="3"/>
        <v>0.22160142130689847</v>
      </c>
      <c r="L22" s="53">
        <f t="shared" si="7"/>
        <v>0.21138442868582197</v>
      </c>
      <c r="M22" s="53">
        <f t="shared" si="8"/>
        <v>0.21956252586543332</v>
      </c>
      <c r="N22" s="66">
        <f t="shared" si="4"/>
        <v>2113.8442868582197</v>
      </c>
      <c r="O22" s="66">
        <f t="shared" si="5"/>
        <v>2195.6252586543333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v>10000</v>
      </c>
      <c r="F23" s="50">
        <f t="shared" si="9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0.25665955990379785</v>
      </c>
      <c r="K23" s="67">
        <f t="shared" si="3"/>
        <v>0.25165955990379785</v>
      </c>
      <c r="L23" s="53">
        <f t="shared" si="7"/>
        <v>0.16821137198208577</v>
      </c>
      <c r="M23" s="53">
        <f t="shared" si="8"/>
        <v>0.17541712850602029</v>
      </c>
      <c r="N23" s="66">
        <f t="shared" si="4"/>
        <v>1682.1137198208578</v>
      </c>
      <c r="O23" s="66">
        <f t="shared" si="5"/>
        <v>1754.1712850602028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v>10000</v>
      </c>
      <c r="F24" s="50">
        <f t="shared" si="9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0.29092336376066286</v>
      </c>
      <c r="K24" s="67">
        <f t="shared" si="3"/>
        <v>0.28592336376066285</v>
      </c>
      <c r="L24" s="53">
        <f t="shared" si="7"/>
        <v>0.1303031432416403</v>
      </c>
      <c r="M24" s="53">
        <f t="shared" si="8"/>
        <v>0.13641336136316526</v>
      </c>
      <c r="N24" s="66">
        <f t="shared" si="4"/>
        <v>1303.031432416403</v>
      </c>
      <c r="O24" s="66">
        <f t="shared" si="5"/>
        <v>1364.1336136316527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v>10000</v>
      </c>
      <c r="F25" s="50">
        <f t="shared" si="9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0.30754594000805291</v>
      </c>
      <c r="K25" s="67">
        <f t="shared" si="3"/>
        <v>0.3025459400080529</v>
      </c>
      <c r="L25" s="53">
        <f t="shared" si="7"/>
        <v>9.9654734303895889E-2</v>
      </c>
      <c r="M25" s="53">
        <f t="shared" si="8"/>
        <v>0.10472825347129167</v>
      </c>
      <c r="N25" s="66">
        <f t="shared" si="4"/>
        <v>996.54734303895884</v>
      </c>
      <c r="O25" s="66">
        <f t="shared" si="5"/>
        <v>1047.2825347129167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v>10000</v>
      </c>
      <c r="F26" s="50">
        <f t="shared" si="9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0.34781276778903503</v>
      </c>
      <c r="K26" s="67">
        <f t="shared" si="3"/>
        <v>0.34281276778903502</v>
      </c>
      <c r="L26" s="53">
        <f t="shared" si="7"/>
        <v>7.3938114169500316E-2</v>
      </c>
      <c r="M26" s="53">
        <f t="shared" si="8"/>
        <v>7.7991702181778186E-2</v>
      </c>
      <c r="N26" s="66">
        <f t="shared" si="4"/>
        <v>739.38114169500318</v>
      </c>
      <c r="O26" s="66">
        <f t="shared" si="5"/>
        <v>779.9170218177818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v>10000</v>
      </c>
      <c r="F27" s="50">
        <f t="shared" si="9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0.38887023055772385</v>
      </c>
      <c r="K27" s="67">
        <f t="shared" si="3"/>
        <v>0.38387023055772385</v>
      </c>
      <c r="L27" s="53">
        <f t="shared" si="7"/>
        <v>5.3236157376495313E-2</v>
      </c>
      <c r="M27" s="53">
        <f t="shared" si="8"/>
        <v>5.6357670292789055E-2</v>
      </c>
      <c r="N27" s="66">
        <f t="shared" si="4"/>
        <v>532.36157376495316</v>
      </c>
      <c r="O27" s="66">
        <f t="shared" si="5"/>
        <v>563.57670292789055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v>10000</v>
      </c>
      <c r="F28" s="50">
        <f t="shared" si="9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0.42415978888275629</v>
      </c>
      <c r="K28" s="67">
        <f t="shared" si="3"/>
        <v>0.41915978888275629</v>
      </c>
      <c r="L28" s="53">
        <f t="shared" si="7"/>
        <v>3.7380747435832827E-2</v>
      </c>
      <c r="M28" s="53">
        <f t="shared" si="8"/>
        <v>3.9711997714617489E-2</v>
      </c>
      <c r="N28" s="66">
        <f t="shared" si="4"/>
        <v>373.80747435832825</v>
      </c>
      <c r="O28" s="66">
        <f t="shared" si="5"/>
        <v>397.1199771461749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v>10000</v>
      </c>
      <c r="F29" s="50">
        <f t="shared" si="9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0.40375266533648857</v>
      </c>
      <c r="K29" s="67">
        <f t="shared" si="3"/>
        <v>0.39875266533648857</v>
      </c>
      <c r="L29" s="53">
        <f t="shared" si="7"/>
        <v>2.6629155091842636E-2</v>
      </c>
      <c r="M29" s="53">
        <f t="shared" si="8"/>
        <v>2.8391007716195658E-2</v>
      </c>
      <c r="N29" s="66">
        <f t="shared" si="4"/>
        <v>266.29155091842637</v>
      </c>
      <c r="O29" s="66">
        <f t="shared" si="5"/>
        <v>283.91007716195656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v>10000</v>
      </c>
      <c r="F30" s="50">
        <f t="shared" si="9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0.40217056531166906</v>
      </c>
      <c r="K30" s="67">
        <f t="shared" si="3"/>
        <v>0.39717056531166905</v>
      </c>
      <c r="L30" s="53">
        <f t="shared" si="7"/>
        <v>1.899138075682227E-2</v>
      </c>
      <c r="M30" s="53">
        <f t="shared" si="8"/>
        <v>2.0320359175232432E-2</v>
      </c>
      <c r="N30" s="66">
        <f t="shared" si="4"/>
        <v>189.91380756822269</v>
      </c>
      <c r="O30" s="66">
        <f t="shared" si="5"/>
        <v>203.20359175232431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v>10000</v>
      </c>
      <c r="F31" s="50">
        <f t="shared" si="9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0.40281912657957675</v>
      </c>
      <c r="K31" s="67">
        <f t="shared" si="3"/>
        <v>0.39781912657957674</v>
      </c>
      <c r="L31" s="53">
        <f t="shared" si="7"/>
        <v>1.3538010992998077E-2</v>
      </c>
      <c r="M31" s="53">
        <f t="shared" si="8"/>
        <v>1.4537187815533592E-2</v>
      </c>
      <c r="N31" s="66">
        <f t="shared" si="4"/>
        <v>135.38010992998076</v>
      </c>
      <c r="O31" s="66">
        <f t="shared" si="5"/>
        <v>145.37187815533593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v>10000</v>
      </c>
      <c r="F32" s="50">
        <f t="shared" si="9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0.4025551531438129</v>
      </c>
      <c r="K32" s="67">
        <f t="shared" si="3"/>
        <v>0.3975551531438129</v>
      </c>
      <c r="L32" s="53">
        <f t="shared" si="7"/>
        <v>9.6523911823736593E-3</v>
      </c>
      <c r="M32" s="53">
        <f t="shared" si="8"/>
        <v>1.0401870568636992E-2</v>
      </c>
      <c r="N32" s="66">
        <f t="shared" si="4"/>
        <v>96.523911823736597</v>
      </c>
      <c r="O32" s="66">
        <f t="shared" si="5"/>
        <v>104.01870568636993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v>10000</v>
      </c>
      <c r="F33" s="50">
        <f t="shared" si="9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0.45717929554261244</v>
      </c>
      <c r="K33" s="67">
        <f t="shared" si="3"/>
        <v>0.45217929554261244</v>
      </c>
      <c r="L33" s="53">
        <f t="shared" si="7"/>
        <v>6.6240243818310503E-3</v>
      </c>
      <c r="M33" s="53">
        <f t="shared" si="8"/>
        <v>7.1629382133218556E-3</v>
      </c>
      <c r="N33" s="66">
        <f t="shared" si="4"/>
        <v>66.240243818310503</v>
      </c>
      <c r="O33" s="66">
        <f t="shared" si="5"/>
        <v>71.629382133218556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v>10000</v>
      </c>
      <c r="F34" s="50">
        <f t="shared" si="9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0.48605565360511249</v>
      </c>
      <c r="K34" s="67">
        <f t="shared" si="3"/>
        <v>0.48105565360511249</v>
      </c>
      <c r="L34" s="53">
        <f t="shared" si="7"/>
        <v>4.4574537741984485E-3</v>
      </c>
      <c r="M34" s="53">
        <f t="shared" si="8"/>
        <v>4.8363734312658578E-3</v>
      </c>
      <c r="N34" s="66">
        <f t="shared" si="4"/>
        <v>44.574537741984486</v>
      </c>
      <c r="O34" s="66">
        <f t="shared" si="5"/>
        <v>48.363734312658579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v>10000</v>
      </c>
      <c r="F35" s="50">
        <f t="shared" si="9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0.5259791149275308</v>
      </c>
      <c r="K35" s="67">
        <f t="shared" si="3"/>
        <v>0.5209791149275308</v>
      </c>
      <c r="L35" s="53">
        <f t="shared" si="7"/>
        <v>2.9210450723699023E-3</v>
      </c>
      <c r="M35" s="53">
        <f t="shared" si="8"/>
        <v>3.1797763583994339E-3</v>
      </c>
      <c r="N35" s="66">
        <f t="shared" si="4"/>
        <v>29.210450723699022</v>
      </c>
      <c r="O35" s="66">
        <f t="shared" si="5"/>
        <v>31.797763583994339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v>10000</v>
      </c>
      <c r="F36" s="50">
        <f t="shared" si="9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0.54919559814263663</v>
      </c>
      <c r="K36" s="67">
        <f t="shared" si="3"/>
        <v>0.54419559814263663</v>
      </c>
      <c r="L36" s="53">
        <f t="shared" si="7"/>
        <v>1.8855237362357632E-3</v>
      </c>
      <c r="M36" s="53">
        <f t="shared" si="8"/>
        <v>2.0591797841051219E-3</v>
      </c>
      <c r="N36" s="66">
        <f t="shared" si="4"/>
        <v>18.855237362357631</v>
      </c>
      <c r="O36" s="66">
        <f t="shared" si="5"/>
        <v>20.591797841051218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v>10000</v>
      </c>
      <c r="F37" s="50">
        <f t="shared" si="9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0.56905678187631736</v>
      </c>
      <c r="K37" s="67">
        <f t="shared" si="3"/>
        <v>0.56405678187631736</v>
      </c>
      <c r="L37" s="53">
        <f t="shared" si="7"/>
        <v>1.2016924804856373E-3</v>
      </c>
      <c r="M37" s="53">
        <f t="shared" si="8"/>
        <v>1.3165633166046767E-3</v>
      </c>
      <c r="N37" s="66">
        <f t="shared" si="4"/>
        <v>12.016924804856373</v>
      </c>
      <c r="O37" s="66">
        <f t="shared" si="5"/>
        <v>13.165633166046767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v>10000</v>
      </c>
      <c r="F38" s="50">
        <f t="shared" si="9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0.59123970283153737</v>
      </c>
      <c r="K38" s="67">
        <f t="shared" si="3"/>
        <v>0.58623970283153737</v>
      </c>
      <c r="L38" s="53">
        <f t="shared" si="7"/>
        <v>7.5519262016104883E-4</v>
      </c>
      <c r="M38" s="53">
        <f t="shared" si="8"/>
        <v>8.2999014225563052E-4</v>
      </c>
      <c r="N38" s="66">
        <f t="shared" si="4"/>
        <v>7.5519262016104882</v>
      </c>
      <c r="O38" s="66">
        <f t="shared" si="5"/>
        <v>8.2999014225563048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v>10000</v>
      </c>
      <c r="F39" s="50">
        <f t="shared" si="9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0.59530961529186077</v>
      </c>
      <c r="K39" s="67">
        <f t="shared" si="3"/>
        <v>0.59030961529186077</v>
      </c>
      <c r="L39" s="53">
        <f t="shared" si="7"/>
        <v>4.7338310565055229E-4</v>
      </c>
      <c r="M39" s="53">
        <f t="shared" si="8"/>
        <v>5.2190475004032912E-4</v>
      </c>
      <c r="N39" s="66">
        <f t="shared" si="4"/>
        <v>4.7338310565055233</v>
      </c>
      <c r="O39" s="66">
        <f t="shared" si="5"/>
        <v>5.219047500403291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v>10000</v>
      </c>
      <c r="F40" s="50">
        <f t="shared" si="9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0.60020729719926991</v>
      </c>
      <c r="K40" s="67">
        <f t="shared" si="3"/>
        <v>0.5952072971992699</v>
      </c>
      <c r="L40" s="53">
        <f t="shared" si="7"/>
        <v>2.9582611357858535E-4</v>
      </c>
      <c r="M40" s="53">
        <f t="shared" si="8"/>
        <v>3.2717048809684192E-4</v>
      </c>
      <c r="N40" s="66">
        <f t="shared" si="4"/>
        <v>2.9582611357858535</v>
      </c>
      <c r="O40" s="66">
        <f t="shared" si="5"/>
        <v>3.2717048809684193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v>10000</v>
      </c>
      <c r="F41" s="50">
        <f t="shared" si="9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0.62711317193813076</v>
      </c>
      <c r="K41" s="67">
        <f t="shared" si="3"/>
        <v>0.62211317193813076</v>
      </c>
      <c r="L41" s="53">
        <f t="shared" si="7"/>
        <v>1.8181041041307101E-4</v>
      </c>
      <c r="M41" s="53">
        <f t="shared" si="8"/>
        <v>2.0169399629862606E-4</v>
      </c>
      <c r="N41" s="66">
        <f t="shared" si="4"/>
        <v>1.81810410413071</v>
      </c>
      <c r="O41" s="66">
        <f t="shared" si="5"/>
        <v>2.0169399629862608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v>10000</v>
      </c>
      <c r="F42" s="50">
        <f t="shared" si="9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0.66075304843981186</v>
      </c>
      <c r="K42" s="67">
        <f t="shared" si="3"/>
        <v>0.65575304843981186</v>
      </c>
      <c r="L42" s="53">
        <f t="shared" si="7"/>
        <v>1.0947468112966712E-4</v>
      </c>
      <c r="M42" s="53">
        <f t="shared" si="8"/>
        <v>1.2181405704714172E-4</v>
      </c>
      <c r="N42" s="66">
        <f t="shared" si="4"/>
        <v>1.0947468112966712</v>
      </c>
      <c r="O42" s="66">
        <f t="shared" si="5"/>
        <v>1.2181405704714172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v>10000</v>
      </c>
      <c r="F43" s="50">
        <f t="shared" si="9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0.67477197908291786</v>
      </c>
      <c r="K43" s="67">
        <f t="shared" si="3"/>
        <v>0.66977197908291786</v>
      </c>
      <c r="L43" s="53">
        <f t="shared" si="7"/>
        <v>6.5366917106897109E-5</v>
      </c>
      <c r="M43" s="53">
        <f t="shared" si="8"/>
        <v>7.295251002717459E-5</v>
      </c>
      <c r="N43" s="66">
        <f t="shared" si="4"/>
        <v>0.65366917106897104</v>
      </c>
      <c r="O43" s="66">
        <f t="shared" si="5"/>
        <v>0.72952510027174589</v>
      </c>
    </row>
    <row r="44" spans="2:15" ht="21" thickBot="1" x14ac:dyDescent="0.4">
      <c r="M44" s="54" t="s">
        <v>46</v>
      </c>
      <c r="N44" s="55">
        <f>SUM(N14:N43)</f>
        <v>51490.284383914208</v>
      </c>
      <c r="O44" s="55">
        <f>SUM(O14:O43)</f>
        <v>52593.469349129569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1103.1849652153614</v>
      </c>
    </row>
  </sheetData>
  <mergeCells count="1">
    <mergeCell ref="B8:B10"/>
  </mergeCells>
  <phoneticPr fontId="25" type="noConversion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3B22-B9AF-48FA-B15A-5192FCC25385}">
  <sheetPr codeName="Sheet5">
    <tabColor rgb="FF0000FF"/>
  </sheetPr>
  <dimension ref="A1:L18"/>
  <sheetViews>
    <sheetView workbookViewId="0">
      <selection activeCell="H17" sqref="H17"/>
    </sheetView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4.33203125" style="2" customWidth="1"/>
    <col min="8" max="10" width="14.44140625" style="2" customWidth="1"/>
    <col min="11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33" t="s">
        <v>27</v>
      </c>
      <c r="D10" s="134"/>
      <c r="E10" s="135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(a)(ii) Credit'!E36</f>
        <v>3412.0632000000005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0">
        <f>1500</f>
        <v>1500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(a)(ii) Interest Rate'!O46</f>
        <v>1103.1849652153614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4208.0703034515345</v>
      </c>
    </row>
    <row r="18" spans="7:8" x14ac:dyDescent="0.25">
      <c r="G18" s="71"/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0FA4-67F3-4698-9347-FAABF4D92E81}">
  <sheetPr codeName="Sheet6">
    <tabColor rgb="FF0000FF"/>
  </sheetPr>
  <dimension ref="A1:Q52"/>
  <sheetViews>
    <sheetView workbookViewId="0">
      <selection activeCell="H14" sqref="H14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123" t="s">
        <v>38</v>
      </c>
      <c r="D8" s="124"/>
      <c r="E8" s="124"/>
      <c r="F8" s="125"/>
    </row>
    <row r="9" spans="1:17" ht="21" thickBot="1" x14ac:dyDescent="0.4">
      <c r="C9" s="126" t="s">
        <v>14</v>
      </c>
      <c r="D9" s="127"/>
      <c r="E9" s="127"/>
      <c r="F9" s="128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75">
        <v>0.75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75">
        <v>0.65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75">
        <v>0.5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75">
        <v>0.4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29" t="s">
        <v>49</v>
      </c>
      <c r="C18" s="129"/>
      <c r="D18" s="129"/>
      <c r="E18" s="129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3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si="1"/>
        <v>0.21800000000000003</v>
      </c>
      <c r="E23" s="30">
        <f t="shared" si="1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29" t="s">
        <v>41</v>
      </c>
      <c r="C28" s="129"/>
      <c r="D28" s="129"/>
      <c r="E28" s="129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291.31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2">B12</f>
        <v>5000</v>
      </c>
      <c r="D33" s="37">
        <f t="shared" ref="D33:D35" si="3">E22</f>
        <v>0.29008</v>
      </c>
      <c r="E33" s="38">
        <f t="shared" ref="E33:E35" si="4">C33*(1-G12)*D33</f>
        <v>507.64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2"/>
        <v>7500</v>
      </c>
      <c r="D34" s="37">
        <f t="shared" si="3"/>
        <v>0.37440000000000007</v>
      </c>
      <c r="E34" s="38">
        <f t="shared" si="4"/>
        <v>1404.0000000000002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2"/>
        <v>5000</v>
      </c>
      <c r="D35" s="37">
        <f t="shared" si="3"/>
        <v>0.47312000000000004</v>
      </c>
      <c r="E35" s="38">
        <f t="shared" si="4"/>
        <v>1419.3600000000001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4346.7719999999999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9733-C52D-4AE9-94C5-96C7300585AB}">
  <sheetPr codeName="Sheet7">
    <tabColor rgb="FF0000FF"/>
  </sheetPr>
  <dimension ref="A1:O48"/>
  <sheetViews>
    <sheetView workbookViewId="0">
      <selection activeCell="E10" sqref="E10"/>
    </sheetView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30" t="s">
        <v>43</v>
      </c>
      <c r="C8" s="41" t="s">
        <v>0</v>
      </c>
      <c r="D8" s="42">
        <v>0</v>
      </c>
    </row>
    <row r="9" spans="1:15" ht="14.4" thickBot="1" x14ac:dyDescent="0.3">
      <c r="B9" s="131"/>
      <c r="C9" s="41" t="s">
        <v>1</v>
      </c>
      <c r="D9" s="43">
        <v>0.02</v>
      </c>
    </row>
    <row r="10" spans="1:15" ht="14.4" thickBot="1" x14ac:dyDescent="0.3">
      <c r="B10" s="132"/>
      <c r="C10" s="41" t="s">
        <v>48</v>
      </c>
      <c r="D10" s="78">
        <f>3%-0.1%</f>
        <v>2.8999999999999998E-2</v>
      </c>
      <c r="E10" s="79" t="s">
        <v>51</v>
      </c>
    </row>
    <row r="11" spans="1:15" ht="23.25" customHeight="1" x14ac:dyDescent="0.25"/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f>10000</f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77">
        <f>D10+I14</f>
        <v>0.1376109077988526</v>
      </c>
      <c r="K14" s="67">
        <f>J14-0.5%</f>
        <v>0.1326109077988526</v>
      </c>
      <c r="L14" s="53">
        <f>(1+J14)^(-$H14)</f>
        <v>0.87903517199469017</v>
      </c>
      <c r="M14" s="53">
        <f>(1+K14)^(-$H14)</f>
        <v>0.8829157419500997</v>
      </c>
      <c r="N14" s="66">
        <f>L14*$E14</f>
        <v>8790.3517199469024</v>
      </c>
      <c r="O14" s="66">
        <f>M14*$E14</f>
        <v>8829.1574195009962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f>10000</f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0.15029371499853111</v>
      </c>
      <c r="K15" s="67">
        <f t="shared" ref="K15:K43" si="3">J15-0.5%</f>
        <v>0.14529371499853111</v>
      </c>
      <c r="L15" s="53">
        <f>L14*(1+J15)^(-H15)</f>
        <v>0.76418323471046057</v>
      </c>
      <c r="M15" s="53">
        <f>M14*(1+K15)^(-H15)</f>
        <v>0.77090769851228258</v>
      </c>
      <c r="N15" s="66">
        <f t="shared" ref="N15:O43" si="4">L15*$E15</f>
        <v>7641.832347104606</v>
      </c>
      <c r="O15" s="66">
        <f t="shared" si="4"/>
        <v>7709.076985122826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f>10000</f>
        <v>10000</v>
      </c>
      <c r="F16" s="50">
        <f t="shared" ref="F16:F43" si="5"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0.16575986482072286</v>
      </c>
      <c r="K16" s="67">
        <f t="shared" si="3"/>
        <v>0.16075986482072285</v>
      </c>
      <c r="L16" s="53">
        <f t="shared" ref="L16:L43" si="7">L15*(1+J16)^(-H16)</f>
        <v>0.65552371270560172</v>
      </c>
      <c r="M16" s="53">
        <f t="shared" ref="M16:M43" si="8">M15*(1+K16)^(-H16)</f>
        <v>0.6641405529914215</v>
      </c>
      <c r="N16" s="66">
        <f t="shared" si="4"/>
        <v>6555.237127056017</v>
      </c>
      <c r="O16" s="66">
        <f t="shared" si="4"/>
        <v>6641.4055299142146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f>10000</f>
        <v>10000</v>
      </c>
      <c r="F17" s="50">
        <f t="shared" si="5"/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0.17427004599763013</v>
      </c>
      <c r="K17" s="67">
        <f t="shared" si="3"/>
        <v>0.16927004599763013</v>
      </c>
      <c r="L17" s="53">
        <f t="shared" si="7"/>
        <v>0.55823932062295378</v>
      </c>
      <c r="M17" s="53">
        <f t="shared" si="8"/>
        <v>0.5679958665363497</v>
      </c>
      <c r="N17" s="66">
        <f t="shared" si="4"/>
        <v>5582.393206229538</v>
      </c>
      <c r="O17" s="66">
        <f t="shared" si="4"/>
        <v>5679.9586653634969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f>10000</f>
        <v>10000</v>
      </c>
      <c r="F18" s="50">
        <f t="shared" si="5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0.17381115483929432</v>
      </c>
      <c r="K18" s="67">
        <f t="shared" si="3"/>
        <v>0.16881115483929432</v>
      </c>
      <c r="L18" s="53">
        <f t="shared" si="7"/>
        <v>0.47557847641972861</v>
      </c>
      <c r="M18" s="53">
        <f t="shared" si="8"/>
        <v>0.48596034028649077</v>
      </c>
      <c r="N18" s="66">
        <f t="shared" si="4"/>
        <v>4755.7847641972858</v>
      </c>
      <c r="O18" s="66">
        <f t="shared" si="4"/>
        <v>4859.6034028649074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f>10000</f>
        <v>10000</v>
      </c>
      <c r="F19" s="50">
        <f t="shared" si="5"/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0.21482442581263875</v>
      </c>
      <c r="K19" s="67">
        <f t="shared" si="3"/>
        <v>0.20982442581263874</v>
      </c>
      <c r="L19" s="53">
        <f t="shared" si="7"/>
        <v>0.39147918523419334</v>
      </c>
      <c r="M19" s="53">
        <f t="shared" si="8"/>
        <v>0.40167840053326032</v>
      </c>
      <c r="N19" s="66">
        <f t="shared" si="4"/>
        <v>3914.7918523419335</v>
      </c>
      <c r="O19" s="66">
        <f t="shared" si="4"/>
        <v>4016.7840053326031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f>10000</f>
        <v>10000</v>
      </c>
      <c r="F20" s="50">
        <f t="shared" si="5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0.2409504012490612</v>
      </c>
      <c r="K20" s="67">
        <f t="shared" si="3"/>
        <v>0.23595040124906119</v>
      </c>
      <c r="L20" s="53">
        <f t="shared" si="7"/>
        <v>0.31546722966538826</v>
      </c>
      <c r="M20" s="53">
        <f t="shared" si="8"/>
        <v>0.32499556626812937</v>
      </c>
      <c r="N20" s="66">
        <f t="shared" si="4"/>
        <v>3154.6722966538828</v>
      </c>
      <c r="O20" s="66">
        <f t="shared" si="4"/>
        <v>3249.9556626812937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f>10000</f>
        <v>10000</v>
      </c>
      <c r="F21" s="50">
        <f t="shared" si="5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0.20848293027209386</v>
      </c>
      <c r="K21" s="67">
        <f t="shared" si="3"/>
        <v>0.20348293027209385</v>
      </c>
      <c r="L21" s="53">
        <f t="shared" si="7"/>
        <v>0.2610440096115878</v>
      </c>
      <c r="M21" s="53">
        <f t="shared" si="8"/>
        <v>0.27004584617968086</v>
      </c>
      <c r="N21" s="66">
        <f t="shared" si="4"/>
        <v>2610.4400961158781</v>
      </c>
      <c r="O21" s="66">
        <f t="shared" si="4"/>
        <v>2700.4584617968085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f>10000</f>
        <v>10000</v>
      </c>
      <c r="F22" s="50">
        <f t="shared" si="5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0.22560142130689848</v>
      </c>
      <c r="K22" s="67">
        <f t="shared" si="3"/>
        <v>0.22060142130689847</v>
      </c>
      <c r="L22" s="53">
        <f t="shared" si="7"/>
        <v>0.21299258068192198</v>
      </c>
      <c r="M22" s="53">
        <f t="shared" si="8"/>
        <v>0.2212399899473676</v>
      </c>
      <c r="N22" s="66">
        <f t="shared" si="4"/>
        <v>2129.9258068192198</v>
      </c>
      <c r="O22" s="66">
        <f t="shared" si="4"/>
        <v>2212.3998994736762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f>10000</f>
        <v>10000</v>
      </c>
      <c r="F23" s="50">
        <f t="shared" si="5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0.25565955990379785</v>
      </c>
      <c r="K23" s="67">
        <f t="shared" si="3"/>
        <v>0.25065955990379785</v>
      </c>
      <c r="L23" s="53">
        <f t="shared" si="7"/>
        <v>0.16962605747870099</v>
      </c>
      <c r="M23" s="53">
        <f t="shared" si="8"/>
        <v>0.17689865175170905</v>
      </c>
      <c r="N23" s="66">
        <f t="shared" si="4"/>
        <v>1696.26057478701</v>
      </c>
      <c r="O23" s="66">
        <f t="shared" si="4"/>
        <v>1768.9865175170905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f>10000</f>
        <v>10000</v>
      </c>
      <c r="F24" s="50">
        <f t="shared" si="5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0.28992336376066286</v>
      </c>
      <c r="K24" s="67">
        <f t="shared" si="3"/>
        <v>0.28492336376066285</v>
      </c>
      <c r="L24" s="53">
        <f t="shared" si="7"/>
        <v>0.13150088000900342</v>
      </c>
      <c r="M24" s="53">
        <f t="shared" si="8"/>
        <v>0.13767253109474878</v>
      </c>
      <c r="N24" s="66">
        <f t="shared" si="4"/>
        <v>1315.0088000900341</v>
      </c>
      <c r="O24" s="66">
        <f t="shared" si="4"/>
        <v>1376.7253109474877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f>10000</f>
        <v>10000</v>
      </c>
      <c r="F25" s="50">
        <f t="shared" si="5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0.30654594000805291</v>
      </c>
      <c r="K25" s="67">
        <f t="shared" si="3"/>
        <v>0.3015459400080529</v>
      </c>
      <c r="L25" s="53">
        <f t="shared" si="7"/>
        <v>0.10064772770882661</v>
      </c>
      <c r="M25" s="53">
        <f t="shared" si="8"/>
        <v>0.10577615961361839</v>
      </c>
      <c r="N25" s="66">
        <f t="shared" si="4"/>
        <v>1006.4772770882662</v>
      </c>
      <c r="O25" s="66">
        <f t="shared" si="4"/>
        <v>1057.7615961361839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f>10000</f>
        <v>10000</v>
      </c>
      <c r="F26" s="50">
        <f t="shared" si="5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0.34681276778903503</v>
      </c>
      <c r="K26" s="67">
        <f t="shared" si="3"/>
        <v>0.34181276778903502</v>
      </c>
      <c r="L26" s="53">
        <f t="shared" si="7"/>
        <v>7.4730304104595552E-2</v>
      </c>
      <c r="M26" s="53">
        <f t="shared" si="8"/>
        <v>7.8830789326822776E-2</v>
      </c>
      <c r="N26" s="66">
        <f t="shared" si="4"/>
        <v>747.30304104595552</v>
      </c>
      <c r="O26" s="66">
        <f t="shared" si="4"/>
        <v>788.30789326822776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f>10000</f>
        <v>10000</v>
      </c>
      <c r="F27" s="50">
        <f t="shared" si="5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0.38787023055772385</v>
      </c>
      <c r="K27" s="67">
        <f t="shared" si="3"/>
        <v>0.38287023055772385</v>
      </c>
      <c r="L27" s="53">
        <f t="shared" si="7"/>
        <v>5.3845310937006508E-2</v>
      </c>
      <c r="M27" s="53">
        <f t="shared" si="8"/>
        <v>5.700519657222617E-2</v>
      </c>
      <c r="N27" s="66">
        <f t="shared" si="4"/>
        <v>538.45310937006502</v>
      </c>
      <c r="O27" s="66">
        <f t="shared" si="4"/>
        <v>570.05196572226168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f>10000</f>
        <v>10000</v>
      </c>
      <c r="F28" s="50">
        <f t="shared" si="5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0.42315978888275629</v>
      </c>
      <c r="K28" s="67">
        <f t="shared" si="3"/>
        <v>0.41815978888275629</v>
      </c>
      <c r="L28" s="53">
        <f t="shared" si="7"/>
        <v>3.7835042387810484E-2</v>
      </c>
      <c r="M28" s="53">
        <f t="shared" si="8"/>
        <v>4.0196596334983924E-2</v>
      </c>
      <c r="N28" s="66">
        <f t="shared" si="4"/>
        <v>378.35042387810483</v>
      </c>
      <c r="O28" s="66">
        <f t="shared" si="4"/>
        <v>401.96596334983923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f>10000</f>
        <v>10000</v>
      </c>
      <c r="F29" s="50">
        <f t="shared" si="5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0.40275266533648857</v>
      </c>
      <c r="K29" s="67">
        <f t="shared" si="3"/>
        <v>0.39775266533648856</v>
      </c>
      <c r="L29" s="53">
        <f t="shared" si="7"/>
        <v>2.6971998216616978E-2</v>
      </c>
      <c r="M29" s="53">
        <f t="shared" si="8"/>
        <v>2.8758018018378937E-2</v>
      </c>
      <c r="N29" s="66">
        <f t="shared" si="4"/>
        <v>269.71998216616976</v>
      </c>
      <c r="O29" s="66">
        <f t="shared" si="4"/>
        <v>287.58018018378937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f>10000</f>
        <v>10000</v>
      </c>
      <c r="F30" s="50">
        <f t="shared" si="5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0.40117056531166906</v>
      </c>
      <c r="K30" s="67">
        <f t="shared" si="3"/>
        <v>0.39617056531166905</v>
      </c>
      <c r="L30" s="53">
        <f t="shared" si="7"/>
        <v>1.9249618058182278E-2</v>
      </c>
      <c r="M30" s="53">
        <f t="shared" si="8"/>
        <v>2.0597782773023324E-2</v>
      </c>
      <c r="N30" s="66">
        <f t="shared" si="4"/>
        <v>192.49618058182278</v>
      </c>
      <c r="O30" s="66">
        <f t="shared" si="4"/>
        <v>205.97782773023326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f>10000</f>
        <v>10000</v>
      </c>
      <c r="F31" s="50">
        <f t="shared" si="5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0.40181912657957675</v>
      </c>
      <c r="K31" s="67">
        <f t="shared" si="3"/>
        <v>0.39681912657957674</v>
      </c>
      <c r="L31" s="53">
        <f t="shared" si="7"/>
        <v>1.3731884301758056E-2</v>
      </c>
      <c r="M31" s="53">
        <f t="shared" si="8"/>
        <v>1.4746206134405955E-2</v>
      </c>
      <c r="N31" s="66">
        <f t="shared" si="4"/>
        <v>137.31884301758055</v>
      </c>
      <c r="O31" s="66">
        <f t="shared" si="4"/>
        <v>147.46206134405955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f>10000</f>
        <v>10000</v>
      </c>
      <c r="F32" s="50">
        <f t="shared" si="5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0.4015551531438129</v>
      </c>
      <c r="K32" s="67">
        <f t="shared" si="3"/>
        <v>0.3965551531438129</v>
      </c>
      <c r="L32" s="53">
        <f t="shared" si="7"/>
        <v>9.7976053749695233E-3</v>
      </c>
      <c r="M32" s="53">
        <f t="shared" si="8"/>
        <v>1.055898587407055E-2</v>
      </c>
      <c r="N32" s="66">
        <f t="shared" si="4"/>
        <v>97.97605374969524</v>
      </c>
      <c r="O32" s="66">
        <f t="shared" si="4"/>
        <v>105.58985874070551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f>10000</f>
        <v>10000</v>
      </c>
      <c r="F33" s="50">
        <f t="shared" si="5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0.45617929554261244</v>
      </c>
      <c r="K33" s="67">
        <f t="shared" si="3"/>
        <v>0.45117929554261244</v>
      </c>
      <c r="L33" s="53">
        <f t="shared" si="7"/>
        <v>6.7282960312374622E-3</v>
      </c>
      <c r="M33" s="53">
        <f t="shared" si="8"/>
        <v>7.2761414847242745E-3</v>
      </c>
      <c r="N33" s="66">
        <f t="shared" si="4"/>
        <v>67.282960312374627</v>
      </c>
      <c r="O33" s="66">
        <f t="shared" si="4"/>
        <v>72.761414847242747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f>10000</f>
        <v>10000</v>
      </c>
      <c r="F34" s="50">
        <f t="shared" si="5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0.48505565360511249</v>
      </c>
      <c r="K34" s="67">
        <f t="shared" si="3"/>
        <v>0.48005565360511249</v>
      </c>
      <c r="L34" s="53">
        <f t="shared" si="7"/>
        <v>4.530669281588128E-3</v>
      </c>
      <c r="M34" s="53">
        <f t="shared" si="8"/>
        <v>4.9161269490110623E-3</v>
      </c>
      <c r="N34" s="66">
        <f t="shared" si="4"/>
        <v>45.306692815881277</v>
      </c>
      <c r="O34" s="66">
        <f t="shared" si="4"/>
        <v>49.16126949011062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f>10000</f>
        <v>10000</v>
      </c>
      <c r="F35" s="50">
        <f t="shared" si="5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0.5249791149275308</v>
      </c>
      <c r="K35" s="67">
        <f t="shared" si="3"/>
        <v>0.51997911492753079</v>
      </c>
      <c r="L35" s="53">
        <f t="shared" si="7"/>
        <v>2.9709713642887708E-3</v>
      </c>
      <c r="M35" s="53">
        <f t="shared" si="8"/>
        <v>3.2343384857925843E-3</v>
      </c>
      <c r="N35" s="66">
        <f t="shared" si="4"/>
        <v>29.709713642887706</v>
      </c>
      <c r="O35" s="66">
        <f t="shared" si="4"/>
        <v>32.343384857925841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f>10000</f>
        <v>10000</v>
      </c>
      <c r="F36" s="50">
        <f t="shared" si="5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0.54819559814263663</v>
      </c>
      <c r="K36" s="67">
        <f t="shared" si="3"/>
        <v>0.54319559814263663</v>
      </c>
      <c r="L36" s="53">
        <f t="shared" si="7"/>
        <v>1.9189896727861983E-3</v>
      </c>
      <c r="M36" s="53">
        <f t="shared" si="8"/>
        <v>2.0958707306354281E-3</v>
      </c>
      <c r="N36" s="66">
        <f t="shared" si="4"/>
        <v>19.189896727861985</v>
      </c>
      <c r="O36" s="66">
        <f t="shared" si="4"/>
        <v>20.958707306354281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f>10000</f>
        <v>10000</v>
      </c>
      <c r="F37" s="50">
        <f t="shared" si="5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0.56805678187631736</v>
      </c>
      <c r="K37" s="67">
        <f t="shared" si="3"/>
        <v>0.56305678187631736</v>
      </c>
      <c r="L37" s="53">
        <f t="shared" si="7"/>
        <v>1.2238011371564995E-3</v>
      </c>
      <c r="M37" s="53">
        <f t="shared" si="8"/>
        <v>1.3408794580830983E-3</v>
      </c>
      <c r="N37" s="66">
        <f t="shared" si="4"/>
        <v>12.238011371564996</v>
      </c>
      <c r="O37" s="66">
        <f t="shared" si="4"/>
        <v>13.408794580830982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f>10000</f>
        <v>10000</v>
      </c>
      <c r="F38" s="50">
        <f t="shared" si="5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0.59023970283153737</v>
      </c>
      <c r="K38" s="67">
        <f t="shared" si="3"/>
        <v>0.58523970283153737</v>
      </c>
      <c r="L38" s="53">
        <f t="shared" si="7"/>
        <v>7.6957023207094668E-4</v>
      </c>
      <c r="M38" s="53">
        <f t="shared" si="8"/>
        <v>8.4585281058002413E-4</v>
      </c>
      <c r="N38" s="66">
        <f t="shared" si="4"/>
        <v>7.6957023207094668</v>
      </c>
      <c r="O38" s="66">
        <f t="shared" si="4"/>
        <v>8.4585281058002408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f>10000</f>
        <v>10000</v>
      </c>
      <c r="F39" s="50">
        <f t="shared" si="5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0.59430961529186077</v>
      </c>
      <c r="K39" s="67">
        <f t="shared" si="3"/>
        <v>0.58930961529186077</v>
      </c>
      <c r="L39" s="53">
        <f t="shared" si="7"/>
        <v>4.8269810624585992E-4</v>
      </c>
      <c r="M39" s="53">
        <f t="shared" si="8"/>
        <v>5.3221398929540354E-4</v>
      </c>
      <c r="N39" s="66">
        <f t="shared" si="4"/>
        <v>4.8269810624585991</v>
      </c>
      <c r="O39" s="66">
        <f t="shared" si="4"/>
        <v>5.3221398929540351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f>10000</f>
        <v>10000</v>
      </c>
      <c r="F40" s="50">
        <f t="shared" si="5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0.59920729719926991</v>
      </c>
      <c r="K40" s="67">
        <f t="shared" si="3"/>
        <v>0.5942072971992699</v>
      </c>
      <c r="L40" s="53">
        <f t="shared" si="7"/>
        <v>3.0183585773477944E-4</v>
      </c>
      <c r="M40" s="53">
        <f t="shared" si="8"/>
        <v>3.3384239943601182E-4</v>
      </c>
      <c r="N40" s="66">
        <f t="shared" si="4"/>
        <v>3.0183585773477946</v>
      </c>
      <c r="O40" s="66">
        <f t="shared" si="4"/>
        <v>3.3384239943601184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f>10000</f>
        <v>10000</v>
      </c>
      <c r="F41" s="50">
        <f t="shared" si="5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0.62611317193813076</v>
      </c>
      <c r="K41" s="67">
        <f t="shared" si="3"/>
        <v>0.62111317193813076</v>
      </c>
      <c r="L41" s="53">
        <f t="shared" si="7"/>
        <v>1.8561798953699359E-4</v>
      </c>
      <c r="M41" s="53">
        <f t="shared" si="8"/>
        <v>2.0593404903180494E-4</v>
      </c>
      <c r="N41" s="66">
        <f t="shared" si="4"/>
        <v>1.8561798953699358</v>
      </c>
      <c r="O41" s="66">
        <f t="shared" si="4"/>
        <v>2.0593404903180494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f>10000</f>
        <v>10000</v>
      </c>
      <c r="F42" s="50">
        <f t="shared" si="5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0.65975304843981186</v>
      </c>
      <c r="K42" s="67">
        <f t="shared" si="3"/>
        <v>0.65475304843981186</v>
      </c>
      <c r="L42" s="53">
        <f t="shared" si="7"/>
        <v>1.1183470318760778E-4</v>
      </c>
      <c r="M42" s="53">
        <f t="shared" si="8"/>
        <v>1.2445001943097816E-4</v>
      </c>
      <c r="N42" s="66">
        <f t="shared" si="4"/>
        <v>1.1183470318760778</v>
      </c>
      <c r="O42" s="66">
        <f t="shared" si="4"/>
        <v>1.2445001943097815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f>10000</f>
        <v>10000</v>
      </c>
      <c r="F43" s="50">
        <f t="shared" si="5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0.67377197908291786</v>
      </c>
      <c r="K43" s="67">
        <f t="shared" si="3"/>
        <v>0.66877197908291786</v>
      </c>
      <c r="L43" s="53">
        <f t="shared" si="7"/>
        <v>6.6815972895473808E-5</v>
      </c>
      <c r="M43" s="53">
        <f t="shared" si="8"/>
        <v>7.4575808433318915E-5</v>
      </c>
      <c r="N43" s="66">
        <f t="shared" si="4"/>
        <v>0.66815972895473807</v>
      </c>
      <c r="O43" s="66">
        <f t="shared" si="4"/>
        <v>0.74575808433318913</v>
      </c>
    </row>
    <row r="44" spans="2:15" ht="21" thickBot="1" x14ac:dyDescent="0.4">
      <c r="M44" s="54" t="s">
        <v>46</v>
      </c>
      <c r="N44" s="55">
        <f>SUM(N14:N43)</f>
        <v>51707.704505727248</v>
      </c>
      <c r="O44" s="55">
        <f>SUM(O14:O43)</f>
        <v>52819.011468835226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1111.3069631079779</v>
      </c>
    </row>
    <row r="48" spans="2:15" x14ac:dyDescent="0.25">
      <c r="O48" s="62"/>
    </row>
  </sheetData>
  <mergeCells count="1">
    <mergeCell ref="B8:B10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D5B39-2AE8-4DE0-AAEA-BA85FB8822D4}">
  <sheetPr codeName="Sheet8">
    <tabColor rgb="FF0000FF"/>
  </sheetPr>
  <dimension ref="A1:L17"/>
  <sheetViews>
    <sheetView workbookViewId="0"/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3.6640625" style="2" customWidth="1"/>
    <col min="8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33" t="s">
        <v>27</v>
      </c>
      <c r="D10" s="134"/>
      <c r="E10" s="135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(c)(i) Credit'!E36</f>
        <v>4346.7719999999999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6">
        <f>1500*1.05</f>
        <v>1575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(c)(i) Interest Rate'!O46</f>
        <v>1111.3069631079779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5094.5254836893155</v>
      </c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69FE-48BA-42B9-82B3-AF828D37AA82}">
  <sheetPr>
    <tabColor theme="3"/>
  </sheetPr>
  <dimension ref="A1:H28"/>
  <sheetViews>
    <sheetView workbookViewId="0">
      <selection activeCell="H8" sqref="H8"/>
    </sheetView>
  </sheetViews>
  <sheetFormatPr defaultColWidth="8.6640625" defaultRowHeight="14.4" x14ac:dyDescent="0.3"/>
  <cols>
    <col min="1" max="1" width="8.6640625" style="80"/>
    <col min="2" max="3" width="19.6640625" style="81" customWidth="1"/>
    <col min="4" max="4" width="24.44140625" style="81" bestFit="1" customWidth="1"/>
    <col min="5" max="13" width="19.6640625" style="80" customWidth="1"/>
    <col min="14" max="16384" width="8.6640625" style="80"/>
  </cols>
  <sheetData>
    <row r="1" spans="1:8" ht="15.6" x14ac:dyDescent="0.3">
      <c r="A1" s="97" t="s">
        <v>32</v>
      </c>
      <c r="B1" s="96"/>
    </row>
    <row r="2" spans="1:8" ht="15.6" x14ac:dyDescent="0.3">
      <c r="A2" s="97" t="s">
        <v>33</v>
      </c>
      <c r="B2" s="96"/>
    </row>
    <row r="3" spans="1:8" ht="15.6" x14ac:dyDescent="0.3">
      <c r="A3" s="97" t="s">
        <v>34</v>
      </c>
      <c r="B3" s="96"/>
    </row>
    <row r="4" spans="1:8" ht="15.6" x14ac:dyDescent="0.3">
      <c r="A4" s="97" t="s">
        <v>35</v>
      </c>
      <c r="B4" s="96"/>
    </row>
    <row r="5" spans="1:8" ht="15.6" x14ac:dyDescent="0.3">
      <c r="A5" s="97" t="s">
        <v>36</v>
      </c>
      <c r="B5" s="96"/>
    </row>
    <row r="6" spans="1:8" ht="15.6" x14ac:dyDescent="0.3">
      <c r="A6" s="97" t="s">
        <v>37</v>
      </c>
      <c r="B6" s="96"/>
    </row>
    <row r="8" spans="1:8" ht="28.8" x14ac:dyDescent="0.3">
      <c r="B8" s="94" t="s">
        <v>74</v>
      </c>
      <c r="C8" s="94" t="s">
        <v>73</v>
      </c>
      <c r="D8" s="94" t="s">
        <v>72</v>
      </c>
      <c r="E8" s="95" t="s">
        <v>71</v>
      </c>
      <c r="F8" s="94" t="s">
        <v>39</v>
      </c>
    </row>
    <row r="9" spans="1:8" x14ac:dyDescent="0.3">
      <c r="B9" s="81" t="s">
        <v>19</v>
      </c>
      <c r="C9" s="92">
        <v>0.04</v>
      </c>
      <c r="D9" s="81">
        <v>20</v>
      </c>
      <c r="E9" s="93">
        <v>0.06</v>
      </c>
      <c r="F9" s="92">
        <v>0.4</v>
      </c>
    </row>
    <row r="10" spans="1:8" x14ac:dyDescent="0.3">
      <c r="B10" s="81" t="s">
        <v>63</v>
      </c>
      <c r="C10" s="92">
        <v>0.06</v>
      </c>
      <c r="D10" s="81">
        <v>50</v>
      </c>
      <c r="E10" s="93">
        <v>0.03</v>
      </c>
      <c r="F10" s="92">
        <v>0.6</v>
      </c>
    </row>
    <row r="11" spans="1:8" x14ac:dyDescent="0.3">
      <c r="B11" s="81" t="s">
        <v>62</v>
      </c>
      <c r="C11" s="92">
        <v>0.08</v>
      </c>
      <c r="D11" s="81">
        <v>30</v>
      </c>
      <c r="E11" s="93">
        <v>0.1</v>
      </c>
      <c r="F11" s="92">
        <v>0.1</v>
      </c>
    </row>
    <row r="13" spans="1:8" x14ac:dyDescent="0.3">
      <c r="B13" s="85" t="s">
        <v>70</v>
      </c>
      <c r="C13" s="85" t="s">
        <v>69</v>
      </c>
      <c r="D13" s="85" t="s">
        <v>68</v>
      </c>
      <c r="E13" s="85" t="s">
        <v>67</v>
      </c>
      <c r="F13" s="85" t="s">
        <v>66</v>
      </c>
      <c r="G13" s="85" t="s">
        <v>57</v>
      </c>
      <c r="H13" s="81" t="s">
        <v>65</v>
      </c>
    </row>
    <row r="14" spans="1:8" x14ac:dyDescent="0.3">
      <c r="B14" s="85" t="s">
        <v>64</v>
      </c>
      <c r="C14" s="91">
        <v>0</v>
      </c>
      <c r="D14" s="91">
        <v>0</v>
      </c>
      <c r="E14" s="90">
        <f>(1-E9)*(1-E10)*(1-E11)</f>
        <v>0.82062000000000002</v>
      </c>
      <c r="F14" s="90">
        <f>E14</f>
        <v>0.82062000000000002</v>
      </c>
      <c r="G14" s="89">
        <f t="shared" ref="G14:G21" si="0">D14*E14</f>
        <v>0</v>
      </c>
      <c r="H14" s="88">
        <f t="shared" ref="H14:H21" si="1">(D14-$G$24)^2*E14</f>
        <v>13.261547447999996</v>
      </c>
    </row>
    <row r="15" spans="1:8" x14ac:dyDescent="0.3">
      <c r="B15" s="85" t="s">
        <v>19</v>
      </c>
      <c r="C15" s="91">
        <f>D9</f>
        <v>20</v>
      </c>
      <c r="D15" s="91">
        <f>D9*(1-F9)</f>
        <v>12</v>
      </c>
      <c r="E15" s="90">
        <f>E9*(1-E10)*(1-E11)</f>
        <v>5.2379999999999996E-2</v>
      </c>
      <c r="F15" s="90">
        <f t="shared" ref="F15:F21" si="2">F14+E15</f>
        <v>0.873</v>
      </c>
      <c r="G15" s="89">
        <f t="shared" si="0"/>
        <v>0.62856000000000001</v>
      </c>
      <c r="H15" s="88">
        <f t="shared" si="1"/>
        <v>3.3355793519999999</v>
      </c>
    </row>
    <row r="16" spans="1:8" x14ac:dyDescent="0.3">
      <c r="B16" s="85" t="s">
        <v>63</v>
      </c>
      <c r="C16" s="91">
        <f>D10</f>
        <v>50</v>
      </c>
      <c r="D16" s="91">
        <f>D10*(1-F10)</f>
        <v>20</v>
      </c>
      <c r="E16" s="90">
        <f>(1-E9)*E10*(1-E11)</f>
        <v>2.5379999999999996E-2</v>
      </c>
      <c r="F16" s="90">
        <f t="shared" si="2"/>
        <v>0.89837999999999996</v>
      </c>
      <c r="G16" s="89">
        <f t="shared" si="0"/>
        <v>0.50759999999999994</v>
      </c>
      <c r="H16" s="88">
        <f t="shared" si="1"/>
        <v>6.4810469519999998</v>
      </c>
    </row>
    <row r="17" spans="2:8" x14ac:dyDescent="0.3">
      <c r="B17" s="85" t="s">
        <v>62</v>
      </c>
      <c r="C17" s="91">
        <f>D11</f>
        <v>30</v>
      </c>
      <c r="D17" s="91">
        <f>D11*(1-F11)</f>
        <v>27</v>
      </c>
      <c r="E17" s="90">
        <f>(1-E9)*(1-E10)*E11</f>
        <v>9.1179999999999997E-2</v>
      </c>
      <c r="F17" s="90">
        <f t="shared" si="2"/>
        <v>0.98956</v>
      </c>
      <c r="G17" s="89">
        <f t="shared" si="0"/>
        <v>2.4618599999999997</v>
      </c>
      <c r="H17" s="88">
        <f t="shared" si="1"/>
        <v>48.150370872000003</v>
      </c>
    </row>
    <row r="18" spans="2:8" x14ac:dyDescent="0.3">
      <c r="B18" s="85" t="s">
        <v>61</v>
      </c>
      <c r="C18" s="91">
        <f>D9+D10</f>
        <v>70</v>
      </c>
      <c r="D18" s="91">
        <f>D9*(1-F9)+D10*(1-F10)</f>
        <v>32</v>
      </c>
      <c r="E18" s="90">
        <f>E9*E10*(1-E11)</f>
        <v>1.6199999999999999E-3</v>
      </c>
      <c r="F18" s="90">
        <f t="shared" si="2"/>
        <v>0.99117999999999995</v>
      </c>
      <c r="G18" s="89">
        <f t="shared" si="0"/>
        <v>5.1839999999999997E-2</v>
      </c>
      <c r="H18" s="88">
        <f t="shared" si="1"/>
        <v>1.268266248</v>
      </c>
    </row>
    <row r="19" spans="2:8" x14ac:dyDescent="0.3">
      <c r="B19" s="85" t="s">
        <v>60</v>
      </c>
      <c r="C19" s="91">
        <f>D9+D11</f>
        <v>50</v>
      </c>
      <c r="D19" s="91">
        <f>D9*(1-F9)+D11*(1-F11)</f>
        <v>39</v>
      </c>
      <c r="E19" s="90">
        <f>E9*(1-E10)*E11</f>
        <v>5.8199999999999997E-3</v>
      </c>
      <c r="F19" s="90">
        <f t="shared" si="2"/>
        <v>0.997</v>
      </c>
      <c r="G19" s="89">
        <f t="shared" si="0"/>
        <v>0.22697999999999999</v>
      </c>
      <c r="H19" s="88">
        <f t="shared" si="1"/>
        <v>7.1213543280000007</v>
      </c>
    </row>
    <row r="20" spans="2:8" x14ac:dyDescent="0.3">
      <c r="B20" s="85" t="s">
        <v>59</v>
      </c>
      <c r="C20" s="91">
        <f>D10+D11</f>
        <v>80</v>
      </c>
      <c r="D20" s="91">
        <f>D10*(1-F10)+D11*(1-F11)</f>
        <v>47</v>
      </c>
      <c r="E20" s="90">
        <f>(1-E9)*E10*E11</f>
        <v>2.8199999999999996E-3</v>
      </c>
      <c r="F20" s="90">
        <f t="shared" si="2"/>
        <v>0.99982000000000004</v>
      </c>
      <c r="G20" s="89">
        <f t="shared" si="0"/>
        <v>0.13253999999999999</v>
      </c>
      <c r="H20" s="88">
        <f t="shared" si="1"/>
        <v>5.2093307280000003</v>
      </c>
    </row>
    <row r="21" spans="2:8" x14ac:dyDescent="0.3">
      <c r="B21" s="85" t="s">
        <v>58</v>
      </c>
      <c r="C21" s="91">
        <f>D9+D10+D11</f>
        <v>100</v>
      </c>
      <c r="D21" s="91">
        <f>D9*(1-F9)+D10*(1-F10)+D11*(1-F11)</f>
        <v>59</v>
      </c>
      <c r="E21" s="90">
        <f>E9*E10*E11</f>
        <v>1.8000000000000001E-4</v>
      </c>
      <c r="F21" s="90">
        <f t="shared" si="2"/>
        <v>1</v>
      </c>
      <c r="G21" s="89">
        <f t="shared" si="0"/>
        <v>1.0620000000000001E-2</v>
      </c>
      <c r="H21" s="88">
        <f t="shared" si="1"/>
        <v>0.54410407200000011</v>
      </c>
    </row>
    <row r="22" spans="2:8" x14ac:dyDescent="0.3">
      <c r="E22" s="86"/>
      <c r="F22" s="86"/>
      <c r="G22" s="87"/>
      <c r="H22" s="87"/>
    </row>
    <row r="23" spans="2:8" x14ac:dyDescent="0.3">
      <c r="B23"/>
      <c r="C23"/>
      <c r="E23" s="86"/>
      <c r="F23" s="86"/>
      <c r="G23" s="85" t="s">
        <v>57</v>
      </c>
      <c r="H23" s="85" t="s">
        <v>56</v>
      </c>
    </row>
    <row r="24" spans="2:8" x14ac:dyDescent="0.3">
      <c r="B24"/>
      <c r="C24"/>
      <c r="E24" s="82" t="s">
        <v>55</v>
      </c>
      <c r="F24" s="81" t="s">
        <v>54</v>
      </c>
      <c r="G24" s="84">
        <f>SUM(G14:G21)</f>
        <v>4.0199999999999996</v>
      </c>
      <c r="H24" s="84">
        <f>SUM(H14:H21)</f>
        <v>85.371599999999987</v>
      </c>
    </row>
    <row r="25" spans="2:8" x14ac:dyDescent="0.3">
      <c r="B25"/>
      <c r="C25"/>
    </row>
    <row r="26" spans="2:8" x14ac:dyDescent="0.3">
      <c r="E26" s="82" t="s">
        <v>53</v>
      </c>
      <c r="F26" s="81" t="s">
        <v>52</v>
      </c>
      <c r="G26" s="83">
        <f>G24+1.645*SQRT(H24)</f>
        <v>19.219265899707132</v>
      </c>
    </row>
    <row r="27" spans="2:8" x14ac:dyDescent="0.3">
      <c r="E27" s="82"/>
    </row>
    <row r="28" spans="2:8" x14ac:dyDescent="0.3">
      <c r="E28" s="82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25E59-0243-4D73-AD72-BD2FB005CCDE}">
  <sheetPr>
    <tabColor rgb="FF0000FF"/>
  </sheetPr>
  <dimension ref="A1:P65"/>
  <sheetViews>
    <sheetView tabSelected="1" workbookViewId="0">
      <selection activeCell="J24" sqref="J24"/>
    </sheetView>
  </sheetViews>
  <sheetFormatPr defaultColWidth="8.6640625" defaultRowHeight="14.4" x14ac:dyDescent="0.3"/>
  <cols>
    <col min="1" max="1" width="8.6640625" style="98"/>
    <col min="2" max="2" width="32" style="98" customWidth="1"/>
    <col min="3" max="3" width="11.5546875" style="98" customWidth="1"/>
    <col min="4" max="4" width="10.109375" style="98" customWidth="1"/>
    <col min="5" max="5" width="8.6640625" style="98"/>
    <col min="6" max="6" width="11.5546875" style="98" customWidth="1"/>
    <col min="7" max="16384" width="8.6640625" style="98"/>
  </cols>
  <sheetData>
    <row r="1" spans="1:16" x14ac:dyDescent="0.3">
      <c r="A1" s="122" t="s">
        <v>32</v>
      </c>
      <c r="B1" s="99"/>
      <c r="C1" s="120"/>
    </row>
    <row r="2" spans="1:16" ht="15.6" x14ac:dyDescent="0.3">
      <c r="A2" s="121" t="s">
        <v>33</v>
      </c>
      <c r="B2" s="99"/>
      <c r="C2" s="120"/>
    </row>
    <row r="3" spans="1:16" ht="15.6" x14ac:dyDescent="0.3">
      <c r="A3" s="121" t="s">
        <v>34</v>
      </c>
      <c r="B3" s="99"/>
      <c r="C3" s="120"/>
    </row>
    <row r="4" spans="1:16" ht="15.6" x14ac:dyDescent="0.3">
      <c r="A4" s="121" t="s">
        <v>35</v>
      </c>
      <c r="B4" s="99"/>
      <c r="C4" s="120"/>
    </row>
    <row r="5" spans="1:16" ht="15.6" x14ac:dyDescent="0.3">
      <c r="A5" s="121" t="s">
        <v>36</v>
      </c>
      <c r="B5" s="99"/>
      <c r="C5" s="120"/>
    </row>
    <row r="6" spans="1:16" ht="15.6" x14ac:dyDescent="0.3">
      <c r="A6" s="121" t="s">
        <v>37</v>
      </c>
      <c r="B6" s="99"/>
      <c r="C6" s="120"/>
    </row>
    <row r="8" spans="1:16" x14ac:dyDescent="0.3">
      <c r="A8" s="119" t="s">
        <v>101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</row>
    <row r="9" spans="1:16" x14ac:dyDescent="0.3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</row>
    <row r="10" spans="1:16" x14ac:dyDescent="0.3">
      <c r="A10" s="99" t="s">
        <v>100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</row>
    <row r="11" spans="1:16" x14ac:dyDescent="0.3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</row>
    <row r="12" spans="1:16" x14ac:dyDescent="0.3">
      <c r="A12" s="99"/>
      <c r="B12" s="99"/>
      <c r="C12" s="136" t="s">
        <v>99</v>
      </c>
      <c r="D12" s="137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</row>
    <row r="13" spans="1:16" x14ac:dyDescent="0.3">
      <c r="A13" s="99"/>
      <c r="B13" s="99"/>
      <c r="C13" s="118" t="s">
        <v>98</v>
      </c>
      <c r="D13" s="118" t="s">
        <v>97</v>
      </c>
      <c r="E13" s="99"/>
      <c r="F13" s="116" t="s">
        <v>96</v>
      </c>
      <c r="G13" s="116" t="s">
        <v>96</v>
      </c>
      <c r="H13" s="99"/>
      <c r="I13" s="99"/>
      <c r="J13" s="99"/>
      <c r="K13" s="99"/>
      <c r="L13" s="99"/>
      <c r="M13" s="99"/>
      <c r="N13" s="99"/>
      <c r="O13" s="99"/>
      <c r="P13" s="99"/>
    </row>
    <row r="14" spans="1:16" x14ac:dyDescent="0.3">
      <c r="A14" s="99"/>
      <c r="B14" s="99"/>
      <c r="C14" s="117" t="s">
        <v>95</v>
      </c>
      <c r="D14" s="117" t="s">
        <v>94</v>
      </c>
      <c r="E14" s="99"/>
      <c r="F14" s="116" t="s">
        <v>93</v>
      </c>
      <c r="G14" s="116" t="s">
        <v>92</v>
      </c>
      <c r="H14" s="99"/>
      <c r="I14" s="99"/>
      <c r="J14" s="99"/>
      <c r="K14" s="99"/>
      <c r="L14" s="99"/>
      <c r="M14" s="99"/>
      <c r="N14" s="99"/>
      <c r="O14" s="99"/>
      <c r="P14" s="99"/>
    </row>
    <row r="15" spans="1:16" x14ac:dyDescent="0.3">
      <c r="A15" s="99"/>
      <c r="B15" s="115" t="s">
        <v>91</v>
      </c>
      <c r="C15" s="114">
        <v>850</v>
      </c>
      <c r="D15" s="113">
        <v>75</v>
      </c>
      <c r="E15" s="99"/>
      <c r="F15" s="107">
        <f>C15*$C$19/1000</f>
        <v>17000</v>
      </c>
      <c r="G15" s="107">
        <f>F15*D15</f>
        <v>1275000</v>
      </c>
      <c r="H15" s="99"/>
      <c r="I15" s="99"/>
      <c r="J15" s="99"/>
      <c r="K15" s="99"/>
      <c r="L15" s="99"/>
      <c r="M15" s="99"/>
      <c r="N15" s="99"/>
      <c r="O15" s="99"/>
      <c r="P15" s="99"/>
    </row>
    <row r="16" spans="1:16" x14ac:dyDescent="0.3">
      <c r="A16" s="99"/>
      <c r="B16" s="115" t="s">
        <v>90</v>
      </c>
      <c r="C16" s="114">
        <v>175</v>
      </c>
      <c r="D16" s="113">
        <v>150</v>
      </c>
      <c r="E16" s="99"/>
      <c r="F16" s="107">
        <f>C16*$C$19/1000</f>
        <v>3500</v>
      </c>
      <c r="G16" s="107">
        <f>F16*D16</f>
        <v>525000</v>
      </c>
      <c r="H16" s="99"/>
      <c r="I16" s="99"/>
      <c r="J16" s="99"/>
      <c r="K16" s="99"/>
      <c r="L16" s="99"/>
      <c r="M16" s="99"/>
      <c r="N16" s="99"/>
      <c r="O16" s="99"/>
      <c r="P16" s="99"/>
    </row>
    <row r="17" spans="1:16" x14ac:dyDescent="0.3">
      <c r="A17" s="99"/>
      <c r="B17" s="115" t="s">
        <v>89</v>
      </c>
      <c r="C17" s="114">
        <v>75</v>
      </c>
      <c r="D17" s="113">
        <v>200</v>
      </c>
      <c r="E17" s="99"/>
      <c r="F17" s="107">
        <f>C17*$C$19/1000</f>
        <v>1500</v>
      </c>
      <c r="G17" s="107">
        <f>F17*D17</f>
        <v>300000</v>
      </c>
      <c r="H17" s="99"/>
      <c r="I17" s="99"/>
      <c r="J17" s="99"/>
      <c r="K17" s="99"/>
      <c r="L17" s="99"/>
      <c r="M17" s="99"/>
      <c r="N17" s="99"/>
      <c r="O17" s="99"/>
      <c r="P17" s="99"/>
    </row>
    <row r="18" spans="1:16" x14ac:dyDescent="0.3">
      <c r="A18" s="99"/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</row>
    <row r="19" spans="1:16" x14ac:dyDescent="0.3">
      <c r="A19" s="99"/>
      <c r="B19" s="99" t="s">
        <v>88</v>
      </c>
      <c r="C19" s="112">
        <v>20000</v>
      </c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</row>
    <row r="20" spans="1:16" x14ac:dyDescent="0.3">
      <c r="A20" s="99"/>
      <c r="B20" s="99" t="s">
        <v>87</v>
      </c>
      <c r="C20" s="111">
        <v>500</v>
      </c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</row>
    <row r="21" spans="1:16" x14ac:dyDescent="0.3">
      <c r="A21" s="99"/>
      <c r="B21" s="99" t="s">
        <v>86</v>
      </c>
      <c r="C21" s="110">
        <v>0.04</v>
      </c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</row>
    <row r="22" spans="1:16" x14ac:dyDescent="0.3">
      <c r="A22" s="99"/>
      <c r="B22" s="99" t="s">
        <v>85</v>
      </c>
      <c r="C22" s="110">
        <v>0.05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</row>
    <row r="23" spans="1:16" x14ac:dyDescent="0.3">
      <c r="A23" s="99"/>
      <c r="B23" s="99" t="s">
        <v>84</v>
      </c>
      <c r="C23" s="109">
        <v>0.5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</row>
    <row r="24" spans="1:16" x14ac:dyDescent="0.3">
      <c r="A24" s="99"/>
      <c r="B24" s="99" t="s">
        <v>83</v>
      </c>
      <c r="C24" s="109">
        <v>0.05</v>
      </c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</row>
    <row r="25" spans="1:16" x14ac:dyDescent="0.3">
      <c r="A25" s="99"/>
      <c r="B25" s="99" t="s">
        <v>82</v>
      </c>
      <c r="C25" s="109">
        <v>0.85</v>
      </c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</row>
    <row r="26" spans="1:16" x14ac:dyDescent="0.3">
      <c r="A26" s="99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</row>
    <row r="27" spans="1:16" x14ac:dyDescent="0.3">
      <c r="A27" s="99"/>
      <c r="B27" s="108" t="s">
        <v>81</v>
      </c>
      <c r="C27" s="107">
        <f>C19*C20*12</f>
        <v>120000000</v>
      </c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</row>
    <row r="28" spans="1:16" x14ac:dyDescent="0.3">
      <c r="A28" s="99"/>
      <c r="B28" s="108" t="s">
        <v>80</v>
      </c>
      <c r="C28" s="107">
        <f>C27*(1+C21)</f>
        <v>124800000</v>
      </c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</row>
    <row r="29" spans="1:16" x14ac:dyDescent="0.3">
      <c r="A29" s="9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</row>
    <row r="30" spans="1:16" x14ac:dyDescent="0.3">
      <c r="A30" s="99"/>
      <c r="B30" s="99" t="s">
        <v>79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</row>
    <row r="31" spans="1:16" x14ac:dyDescent="0.3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</row>
    <row r="32" spans="1:16" x14ac:dyDescent="0.3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</row>
    <row r="33" spans="1:16" x14ac:dyDescent="0.3">
      <c r="A33" s="99"/>
      <c r="B33" s="99" t="s">
        <v>78</v>
      </c>
      <c r="C33" s="99"/>
      <c r="D33" s="99"/>
      <c r="E33" s="99"/>
      <c r="F33" s="106">
        <f>SUM(G15:G17)*(1+$C$22)</f>
        <v>2205000</v>
      </c>
      <c r="G33" s="99"/>
      <c r="H33" s="99"/>
      <c r="I33" s="99"/>
      <c r="J33" s="99"/>
      <c r="K33" s="99"/>
      <c r="L33" s="99"/>
      <c r="M33" s="99"/>
      <c r="N33" s="99"/>
      <c r="O33" s="99"/>
      <c r="P33" s="99"/>
    </row>
    <row r="34" spans="1:16" x14ac:dyDescent="0.3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</row>
    <row r="35" spans="1:16" x14ac:dyDescent="0.3">
      <c r="A35" s="99"/>
      <c r="B35" s="99" t="s">
        <v>77</v>
      </c>
      <c r="C35" s="99"/>
      <c r="D35" s="99"/>
      <c r="E35" s="99"/>
      <c r="F35" s="106">
        <f>C28*C24*C23*C25</f>
        <v>2652000</v>
      </c>
      <c r="G35" s="99"/>
      <c r="H35" s="99"/>
      <c r="I35" s="99"/>
      <c r="J35" s="99"/>
      <c r="K35" s="99"/>
      <c r="L35" s="99"/>
      <c r="M35" s="99"/>
      <c r="N35" s="99"/>
      <c r="O35" s="99"/>
      <c r="P35" s="99"/>
    </row>
    <row r="36" spans="1:16" x14ac:dyDescent="0.3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</row>
    <row r="37" spans="1:16" ht="45" customHeight="1" x14ac:dyDescent="0.3">
      <c r="A37" s="99"/>
      <c r="B37" s="99" t="s">
        <v>76</v>
      </c>
      <c r="C37" s="99"/>
      <c r="D37" s="99"/>
      <c r="E37" s="99"/>
      <c r="F37" s="138" t="s">
        <v>75</v>
      </c>
      <c r="G37" s="139"/>
      <c r="H37" s="139"/>
      <c r="I37" s="139"/>
      <c r="J37" s="140"/>
      <c r="K37" s="99"/>
      <c r="L37" s="99"/>
      <c r="M37" s="99"/>
      <c r="N37" s="99"/>
      <c r="O37" s="99"/>
      <c r="P37" s="99"/>
    </row>
    <row r="38" spans="1:16" x14ac:dyDescent="0.3">
      <c r="A38" s="99"/>
      <c r="B38" s="99"/>
      <c r="C38" s="99"/>
      <c r="D38" s="99"/>
      <c r="E38" s="99"/>
      <c r="F38" s="105"/>
      <c r="G38" s="104"/>
      <c r="H38" s="104"/>
      <c r="I38" s="104"/>
      <c r="J38" s="103"/>
      <c r="K38" s="99"/>
      <c r="L38" s="99"/>
      <c r="M38" s="99"/>
      <c r="N38" s="99"/>
      <c r="O38" s="99"/>
      <c r="P38" s="99"/>
    </row>
    <row r="39" spans="1:16" x14ac:dyDescent="0.3">
      <c r="A39" s="99"/>
      <c r="B39" s="99"/>
      <c r="C39" s="99"/>
      <c r="D39" s="99"/>
      <c r="E39" s="99"/>
      <c r="F39" s="102"/>
      <c r="G39" s="101"/>
      <c r="H39" s="101"/>
      <c r="I39" s="101"/>
      <c r="J39" s="100"/>
      <c r="K39" s="99"/>
      <c r="L39" s="99"/>
      <c r="M39" s="99"/>
      <c r="N39" s="99"/>
      <c r="O39" s="99"/>
      <c r="P39" s="99"/>
    </row>
    <row r="40" spans="1:16" x14ac:dyDescent="0.3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</row>
    <row r="41" spans="1:16" x14ac:dyDescent="0.3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</row>
    <row r="42" spans="1:16" x14ac:dyDescent="0.3">
      <c r="A42" s="99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</row>
    <row r="43" spans="1:16" x14ac:dyDescent="0.3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</row>
    <row r="44" spans="1:16" x14ac:dyDescent="0.3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</row>
    <row r="45" spans="1:16" x14ac:dyDescent="0.3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</row>
    <row r="46" spans="1:16" x14ac:dyDescent="0.3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</row>
    <row r="47" spans="1:16" x14ac:dyDescent="0.3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</row>
    <row r="48" spans="1:16" x14ac:dyDescent="0.3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</row>
    <row r="49" spans="1:16" x14ac:dyDescent="0.3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</row>
    <row r="50" spans="1:16" x14ac:dyDescent="0.3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</row>
    <row r="51" spans="1:16" x14ac:dyDescent="0.3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</row>
    <row r="52" spans="1:16" x14ac:dyDescent="0.3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</row>
    <row r="53" spans="1:16" x14ac:dyDescent="0.3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</row>
    <row r="54" spans="1:16" x14ac:dyDescent="0.3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</row>
    <row r="55" spans="1:16" x14ac:dyDescent="0.3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</row>
    <row r="56" spans="1:16" x14ac:dyDescent="0.3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</row>
    <row r="57" spans="1:16" x14ac:dyDescent="0.3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</row>
    <row r="58" spans="1:16" x14ac:dyDescent="0.3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</row>
    <row r="59" spans="1:16" x14ac:dyDescent="0.3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</row>
    <row r="60" spans="1:16" x14ac:dyDescent="0.3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</row>
    <row r="61" spans="1:16" x14ac:dyDescent="0.3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</row>
    <row r="62" spans="1:16" x14ac:dyDescent="0.3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</row>
    <row r="63" spans="1:16" x14ac:dyDescent="0.3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</row>
    <row r="64" spans="1:16" x14ac:dyDescent="0.3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</row>
    <row r="65" spans="1:16" x14ac:dyDescent="0.3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</row>
  </sheetData>
  <mergeCells count="2">
    <mergeCell ref="C12:D12"/>
    <mergeCell ref="F37:J37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072982E99EA46A6A02EB1A8F3E01F" ma:contentTypeVersion="0" ma:contentTypeDescription="Create a new document." ma:contentTypeScope="" ma:versionID="e27d0bd82a4622a0f99bca38b27905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F766FC-B640-4E8E-A102-20E3459CFF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7E8576-2B1E-4B09-BD3E-50ABB89F7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DBA44F7-FF5A-406F-9EAB-460A22F965ED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Q3 (a)(ii) Credit</vt:lpstr>
      <vt:lpstr>Q3 (a)(ii) Interest Rate</vt:lpstr>
      <vt:lpstr>Q3 (b)(i) Aggregation</vt:lpstr>
      <vt:lpstr>Q3 (c)(i) Credit</vt:lpstr>
      <vt:lpstr>Q3 (c)(i) Interest Rate</vt:lpstr>
      <vt:lpstr>Q3 (c)(i) Aggregation</vt:lpstr>
      <vt:lpstr>Q4 (b)(i), (b)(ii)</vt:lpstr>
      <vt:lpstr>Q7 (b)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 Zionce</cp:lastModifiedBy>
  <cp:lastPrinted>2018-04-06T02:32:32Z</cp:lastPrinted>
  <dcterms:created xsi:type="dcterms:W3CDTF">2013-02-07T13:09:41Z</dcterms:created>
  <dcterms:modified xsi:type="dcterms:W3CDTF">2022-01-26T21:09:50Z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0x010100143072982E99EA46A6A02EB1A8F3E01F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af49516a-7525-4936-8880-b1dc1e580865_Enabled">
    <vt:lpwstr>true</vt:lpwstr>
  </property>
  <property fmtid="{D5CDD505-2E9C-101B-9397-08002B2CF9AE}" pid="5" name="MSIP_Label_af49516a-7525-4936-8880-b1dc1e580865_SiteId">
    <vt:lpwstr>3bea478c-1684-4a8c-8e85-045ec54ba430</vt:lpwstr>
  </property>
  <property fmtid="{D5CDD505-2E9C-101B-9397-08002B2CF9AE}" pid="6" name="MSIP_Label_af49516a-7525-4936-8880-b1dc1e580865_Owner">
    <vt:lpwstr>Gifford.Nick@principal.com</vt:lpwstr>
  </property>
  <property fmtid="{D5CDD505-2E9C-101B-9397-08002B2CF9AE}" pid="7" name="MSIP_Label_af49516a-7525-4936-8880-b1dc1e580865_SetDate">
    <vt:lpwstr>2021-12-22T13:37:53Z</vt:lpwstr>
  </property>
  <property fmtid="{D5CDD505-2E9C-101B-9397-08002B2CF9AE}" pid="8" name="MSIP_Label_af49516a-7525-4936-8880-b1dc1e580865_Name">
    <vt:lpwstr>Non-visible label</vt:lpwstr>
  </property>
  <property fmtid="{D5CDD505-2E9C-101B-9397-08002B2CF9AE}" pid="9" name="MSIP_Label_af49516a-7525-4936-8880-b1dc1e580865_Application">
    <vt:lpwstr>Microsoft Azure Information Protection</vt:lpwstr>
  </property>
  <property fmtid="{D5CDD505-2E9C-101B-9397-08002B2CF9AE}" pid="10" name="MSIP_Label_af49516a-7525-4936-8880-b1dc1e580865_Parent">
    <vt:lpwstr>3b4f6feb-bc60-48e1-9a65-8f26ae8b4956</vt:lpwstr>
  </property>
  <property fmtid="{D5CDD505-2E9C-101B-9397-08002B2CF9AE}" pid="11" name="MSIP_Label_af49516a-7525-4936-8880-b1dc1e580865_Extended_MSFT_Method">
    <vt:lpwstr>Manual</vt:lpwstr>
  </property>
  <property fmtid="{D5CDD505-2E9C-101B-9397-08002B2CF9AE}" pid="12" name="MSIP_Label_af49516a-7525-4936-8880-b1dc1e580865_Method">
    <vt:lpwstr>Privileged</vt:lpwstr>
  </property>
  <property fmtid="{D5CDD505-2E9C-101B-9397-08002B2CF9AE}" pid="13" name="MSIP_Label_af49516a-7525-4936-8880-b1dc1e580865_ContentBits">
    <vt:lpwstr>0</vt:lpwstr>
  </property>
</Properties>
</file>